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ormules\"/>
    </mc:Choice>
  </mc:AlternateContent>
  <xr:revisionPtr revIDLastSave="0" documentId="13_ncr:1_{51CD1FA5-7FE0-4DBF-9A65-DB81C5281C0A}" xr6:coauthVersionLast="46" xr6:coauthVersionMax="46" xr10:uidLastSave="{00000000-0000-0000-0000-000000000000}"/>
  <bookViews>
    <workbookView xWindow="5325" yWindow="1335" windowWidth="22785" windowHeight="14085" firstSheet="2" activeTab="2" xr2:uid="{00000000-000D-0000-FFFF-FFFF00000000}"/>
  </bookViews>
  <sheets>
    <sheet name="750" sheetId="7" r:id="rId1"/>
    <sheet name="750e" sheetId="15" r:id="rId2"/>
    <sheet name="989e" sheetId="14" r:id="rId3"/>
  </sheets>
  <definedNames>
    <definedName name="_xlnm._FilterDatabase" localSheetId="2" hidden="1">'989e'!$E$23:$F$26</definedName>
    <definedName name="_xlnm.Criteria" localSheetId="2">'989e'!$F$30</definedName>
  </definedNames>
  <calcPr calcId="191028"/>
</workbook>
</file>

<file path=xl/calcChain.xml><?xml version="1.0" encoding="utf-8"?>
<calcChain xmlns="http://schemas.openxmlformats.org/spreadsheetml/2006/main">
  <c r="O9" i="14" l="1"/>
  <c r="F8" i="14"/>
  <c r="R13" i="14"/>
  <c r="S13" i="14"/>
  <c r="F24" i="14"/>
  <c r="H24" i="14"/>
  <c r="F9" i="15"/>
  <c r="F8" i="15"/>
  <c r="F5" i="15"/>
  <c r="F6" i="15" s="1"/>
  <c r="O9" i="15"/>
  <c r="O8" i="15"/>
  <c r="O10" i="15" l="1"/>
  <c r="O10" i="14"/>
  <c r="F9" i="14"/>
  <c r="F5" i="14"/>
  <c r="F6" i="14" l="1"/>
  <c r="R4" i="14"/>
  <c r="O11" i="14"/>
  <c r="O9" i="7"/>
  <c r="F9" i="7"/>
  <c r="O8" i="7"/>
  <c r="F8" i="7"/>
  <c r="F6" i="7"/>
  <c r="O10" i="7"/>
</calcChain>
</file>

<file path=xl/sharedStrings.xml><?xml version="1.0" encoding="utf-8"?>
<sst xmlns="http://schemas.openxmlformats.org/spreadsheetml/2006/main" count="68" uniqueCount="22">
  <si>
    <t>Serpent 750</t>
  </si>
  <si>
    <t>RPM:</t>
  </si>
  <si>
    <t>Speed (Kmh):</t>
  </si>
  <si>
    <t>Diameter (mm):</t>
  </si>
  <si>
    <t>Roll-out (mm):</t>
  </si>
  <si>
    <t>Ratio:</t>
  </si>
  <si>
    <t>Over drive:</t>
  </si>
  <si>
    <t>Pulley (T):</t>
  </si>
  <si>
    <t>Pinion (T):</t>
  </si>
  <si>
    <t>Spur (T):</t>
  </si>
  <si>
    <t>Battery (V):</t>
  </si>
  <si>
    <t>Motor (kV):</t>
  </si>
  <si>
    <t>(Nominal Voltage)</t>
  </si>
  <si>
    <t>Serpent 989e</t>
  </si>
  <si>
    <t>36, 38, 40, 42, 44</t>
  </si>
  <si>
    <t>Mod. 1:</t>
  </si>
  <si>
    <t>Serpent 750e</t>
  </si>
  <si>
    <t>(Take 100km/h as reference)</t>
  </si>
  <si>
    <t>(Spur/Pinion combination, depending on available space for motor)</t>
  </si>
  <si>
    <t>989e shaft distances</t>
  </si>
  <si>
    <t>choose modul first</t>
  </si>
  <si>
    <t>cells will color green when using possible spur/pinion combinations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</si>
</sst>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2"/>
      <color theme="1"/>
      <name val="Arial"/>
      <family val="2"/>
    </font>
    <font>
      <b/>
      <i/>
      <sz val="28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0" xfId="0" applyProtection="1"/>
    <xf numFmtId="0" fontId="0" fillId="0" borderId="1" xfId="0" applyFont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</xf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NumberFormat="1"/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wrapText="1"/>
    </xf>
  </cellXfs>
  <cellStyles count="1">
    <cellStyle name="Standaard" xfId="0" builtinId="0"/>
  </cellStyles>
  <dxfs count="8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16674</xdr:colOff>
      <xdr:row>5</xdr:row>
      <xdr:rowOff>1</xdr:rowOff>
    </xdr:from>
    <xdr:to>
      <xdr:col>10</xdr:col>
      <xdr:colOff>606878</xdr:colOff>
      <xdr:row>9</xdr:row>
      <xdr:rowOff>16627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63394" y="1147157"/>
          <a:ext cx="1321724" cy="781397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27759</xdr:colOff>
      <xdr:row>26</xdr:row>
      <xdr:rowOff>2771</xdr:rowOff>
    </xdr:from>
    <xdr:to>
      <xdr:col>10</xdr:col>
      <xdr:colOff>617963</xdr:colOff>
      <xdr:row>30</xdr:row>
      <xdr:rowOff>19397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74479" y="5164975"/>
          <a:ext cx="1321724" cy="781397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492113</xdr:colOff>
      <xdr:row>16</xdr:row>
      <xdr:rowOff>172287</xdr:rowOff>
    </xdr:from>
    <xdr:to>
      <xdr:col>2</xdr:col>
      <xdr:colOff>279863</xdr:colOff>
      <xdr:row>16</xdr:row>
      <xdr:rowOff>179556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endCxn id="24" idx="1"/>
        </xdr:cNvCxnSpPr>
      </xdr:nvCxnSpPr>
      <xdr:spPr>
        <a:xfrm flipV="1">
          <a:off x="1955153" y="3422563"/>
          <a:ext cx="1250790" cy="7269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409243</xdr:colOff>
      <xdr:row>17</xdr:row>
      <xdr:rowOff>155492</xdr:rowOff>
    </xdr:from>
    <xdr:to>
      <xdr:col>10</xdr:col>
      <xdr:colOff>209481</xdr:colOff>
      <xdr:row>17</xdr:row>
      <xdr:rowOff>156260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stCxn id="14" idx="3"/>
          <a:endCxn id="13" idx="3"/>
        </xdr:cNvCxnSpPr>
      </xdr:nvCxnSpPr>
      <xdr:spPr>
        <a:xfrm flipV="1">
          <a:off x="7724443" y="3596961"/>
          <a:ext cx="1263278" cy="768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122729</xdr:rowOff>
    </xdr:from>
    <xdr:to>
      <xdr:col>3</xdr:col>
      <xdr:colOff>74815</xdr:colOff>
      <xdr:row>23</xdr:row>
      <xdr:rowOff>106105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26080" y="4520162"/>
          <a:ext cx="806335" cy="17456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127463</xdr:colOff>
      <xdr:row>22</xdr:row>
      <xdr:rowOff>122729</xdr:rowOff>
    </xdr:from>
    <xdr:to>
      <xdr:col>3</xdr:col>
      <xdr:colOff>482139</xdr:colOff>
      <xdr:row>23</xdr:row>
      <xdr:rowOff>108877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785063" y="4520162"/>
          <a:ext cx="354676" cy="17734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304801</xdr:colOff>
      <xdr:row>21</xdr:row>
      <xdr:rowOff>106403</xdr:rowOff>
    </xdr:from>
    <xdr:to>
      <xdr:col>3</xdr:col>
      <xdr:colOff>698269</xdr:colOff>
      <xdr:row>22</xdr:row>
      <xdr:rowOff>122729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stCxn id="9" idx="0"/>
        </xdr:cNvCxnSpPr>
      </xdr:nvCxnSpPr>
      <xdr:spPr>
        <a:xfrm flipV="1">
          <a:off x="3962401" y="4312643"/>
          <a:ext cx="393468" cy="207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401889</xdr:colOff>
      <xdr:row>23</xdr:row>
      <xdr:rowOff>106105</xdr:rowOff>
    </xdr:from>
    <xdr:to>
      <xdr:col>3</xdr:col>
      <xdr:colOff>711569</xdr:colOff>
      <xdr:row>24</xdr:row>
      <xdr:rowOff>99753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8" idx="2"/>
        </xdr:cNvCxnSpPr>
      </xdr:nvCxnSpPr>
      <xdr:spPr>
        <a:xfrm>
          <a:off x="3327969" y="4694730"/>
          <a:ext cx="1041200" cy="1848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725253</xdr:colOff>
      <xdr:row>14</xdr:row>
      <xdr:rowOff>38367</xdr:rowOff>
    </xdr:from>
    <xdr:to>
      <xdr:col>10</xdr:col>
      <xdr:colOff>326115</xdr:colOff>
      <xdr:row>17</xdr:row>
      <xdr:rowOff>66501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endCxn id="13" idx="0"/>
        </xdr:cNvCxnSpPr>
      </xdr:nvCxnSpPr>
      <xdr:spPr>
        <a:xfrm flipH="1">
          <a:off x="8743838" y="3299514"/>
          <a:ext cx="329824" cy="6036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512063</xdr:colOff>
      <xdr:row>17</xdr:row>
      <xdr:rowOff>66501</xdr:rowOff>
    </xdr:from>
    <xdr:to>
      <xdr:col>10</xdr:col>
      <xdr:colOff>209481</xdr:colOff>
      <xdr:row>18</xdr:row>
      <xdr:rowOff>52649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558783" y="3507970"/>
          <a:ext cx="428938" cy="177341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113309</xdr:colOff>
      <xdr:row>17</xdr:row>
      <xdr:rowOff>67269</xdr:rowOff>
    </xdr:from>
    <xdr:to>
      <xdr:col>8</xdr:col>
      <xdr:colOff>409243</xdr:colOff>
      <xdr:row>18</xdr:row>
      <xdr:rowOff>53417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428509" y="3508738"/>
          <a:ext cx="295934" cy="177341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292608</xdr:colOff>
      <xdr:row>16</xdr:row>
      <xdr:rowOff>86451</xdr:rowOff>
    </xdr:from>
    <xdr:to>
      <xdr:col>1</xdr:col>
      <xdr:colOff>513727</xdr:colOff>
      <xdr:row>17</xdr:row>
      <xdr:rowOff>69827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55648" y="3336727"/>
          <a:ext cx="952639" cy="17456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38687</xdr:colOff>
      <xdr:row>14</xdr:row>
      <xdr:rowOff>89522</xdr:rowOff>
    </xdr:from>
    <xdr:to>
      <xdr:col>4</xdr:col>
      <xdr:colOff>6396</xdr:colOff>
      <xdr:row>16</xdr:row>
      <xdr:rowOff>86451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endCxn id="15" idx="0"/>
        </xdr:cNvCxnSpPr>
      </xdr:nvCxnSpPr>
      <xdr:spPr>
        <a:xfrm flipH="1">
          <a:off x="2225574" y="3350669"/>
          <a:ext cx="2154595" cy="3805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15</xdr:row>
      <xdr:rowOff>89521</xdr:rowOff>
    </xdr:from>
    <xdr:to>
      <xdr:col>3</xdr:col>
      <xdr:colOff>716173</xdr:colOff>
      <xdr:row>16</xdr:row>
      <xdr:rowOff>83297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endCxn id="24" idx="0"/>
        </xdr:cNvCxnSpPr>
      </xdr:nvCxnSpPr>
      <xdr:spPr>
        <a:xfrm flipH="1">
          <a:off x="3373050" y="3542500"/>
          <a:ext cx="987935" cy="1856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261276</xdr:colOff>
      <xdr:row>15</xdr:row>
      <xdr:rowOff>42203</xdr:rowOff>
    </xdr:from>
    <xdr:to>
      <xdr:col>8</xdr:col>
      <xdr:colOff>449656</xdr:colOff>
      <xdr:row>17</xdr:row>
      <xdr:rowOff>67269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endCxn id="14" idx="0"/>
        </xdr:cNvCxnSpPr>
      </xdr:nvCxnSpPr>
      <xdr:spPr>
        <a:xfrm flipH="1">
          <a:off x="7576476" y="3101287"/>
          <a:ext cx="188380" cy="4074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692975</xdr:colOff>
      <xdr:row>6</xdr:row>
      <xdr:rowOff>95916</xdr:rowOff>
    </xdr:from>
    <xdr:to>
      <xdr:col>3</xdr:col>
      <xdr:colOff>12789</xdr:colOff>
      <xdr:row>7</xdr:row>
      <xdr:rowOff>17265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endCxn id="27" idx="3"/>
        </xdr:cNvCxnSpPr>
      </xdr:nvCxnSpPr>
      <xdr:spPr>
        <a:xfrm flipH="1">
          <a:off x="1421937" y="1055077"/>
          <a:ext cx="777739" cy="113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606878</xdr:colOff>
      <xdr:row>6</xdr:row>
      <xdr:rowOff>99753</xdr:rowOff>
    </xdr:from>
    <xdr:to>
      <xdr:col>12</xdr:col>
      <xdr:colOff>0</xdr:colOff>
      <xdr:row>7</xdr:row>
      <xdr:rowOff>8314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endCxn id="3" idx="3"/>
        </xdr:cNvCxnSpPr>
      </xdr:nvCxnSpPr>
      <xdr:spPr>
        <a:xfrm flipH="1">
          <a:off x="9354425" y="1826242"/>
          <a:ext cx="851047" cy="10039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30650</xdr:colOff>
      <xdr:row>10</xdr:row>
      <xdr:rowOff>11082</xdr:rowOff>
    </xdr:from>
    <xdr:to>
      <xdr:col>8</xdr:col>
      <xdr:colOff>492167</xdr:colOff>
      <xdr:row>10</xdr:row>
      <xdr:rowOff>189062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345850" y="2114202"/>
          <a:ext cx="461517" cy="17798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348836</xdr:colOff>
      <xdr:row>10</xdr:row>
      <xdr:rowOff>15048</xdr:rowOff>
    </xdr:from>
    <xdr:to>
      <xdr:col>2</xdr:col>
      <xdr:colOff>644770</xdr:colOff>
      <xdr:row>11</xdr:row>
      <xdr:rowOff>1197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806761" y="1741537"/>
          <a:ext cx="295934" cy="17798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644770</xdr:colOff>
      <xdr:row>10</xdr:row>
      <xdr:rowOff>100072</xdr:rowOff>
    </xdr:from>
    <xdr:to>
      <xdr:col>8</xdr:col>
      <xdr:colOff>30650</xdr:colOff>
      <xdr:row>10</xdr:row>
      <xdr:rowOff>104039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22" idx="3"/>
          <a:endCxn id="21" idx="1"/>
        </xdr:cNvCxnSpPr>
      </xdr:nvCxnSpPr>
      <xdr:spPr>
        <a:xfrm flipV="1">
          <a:off x="2102695" y="1826561"/>
          <a:ext cx="3759653" cy="3967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279863</xdr:colOff>
      <xdr:row>16</xdr:row>
      <xdr:rowOff>83297</xdr:rowOff>
    </xdr:from>
    <xdr:to>
      <xdr:col>2</xdr:col>
      <xdr:colOff>634539</xdr:colOff>
      <xdr:row>17</xdr:row>
      <xdr:rowOff>69445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205943" y="3333573"/>
          <a:ext cx="354676" cy="177341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496803</xdr:colOff>
      <xdr:row>11</xdr:row>
      <xdr:rowOff>1197</xdr:rowOff>
    </xdr:from>
    <xdr:to>
      <xdr:col>3</xdr:col>
      <xdr:colOff>696989</xdr:colOff>
      <xdr:row>12</xdr:row>
      <xdr:rowOff>63945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stCxn id="22" idx="2"/>
        </xdr:cNvCxnSpPr>
      </xdr:nvCxnSpPr>
      <xdr:spPr>
        <a:xfrm>
          <a:off x="1954728" y="1919519"/>
          <a:ext cx="929148" cy="2545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261409</xdr:colOff>
      <xdr:row>10</xdr:row>
      <xdr:rowOff>189062</xdr:rowOff>
    </xdr:from>
    <xdr:to>
      <xdr:col>8</xdr:col>
      <xdr:colOff>326115</xdr:colOff>
      <xdr:row>11</xdr:row>
      <xdr:rowOff>179044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endCxn id="21" idx="2"/>
        </xdr:cNvCxnSpPr>
      </xdr:nvCxnSpPr>
      <xdr:spPr>
        <a:xfrm flipH="1" flipV="1">
          <a:off x="7576609" y="2292182"/>
          <a:ext cx="64706" cy="181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102771</xdr:colOff>
      <xdr:row>5</xdr:row>
      <xdr:rowOff>8952</xdr:rowOff>
    </xdr:from>
    <xdr:to>
      <xdr:col>1</xdr:col>
      <xdr:colOff>692975</xdr:colOff>
      <xdr:row>9</xdr:row>
      <xdr:rowOff>25578</xdr:rowOff>
    </xdr:to>
    <xdr:sp macro="" textlink="">
      <xdr:nvSpPr>
        <xdr:cNvPr id="27" name="Rounded 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560696" y="1159945"/>
          <a:ext cx="1319166" cy="783955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113856</xdr:colOff>
      <xdr:row>26</xdr:row>
      <xdr:rowOff>11722</xdr:rowOff>
    </xdr:from>
    <xdr:to>
      <xdr:col>1</xdr:col>
      <xdr:colOff>704060</xdr:colOff>
      <xdr:row>30</xdr:row>
      <xdr:rowOff>28348</xdr:rowOff>
    </xdr:to>
    <xdr:sp macro="" textlink="">
      <xdr:nvSpPr>
        <xdr:cNvPr id="28" name="Rounded 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571781" y="5191190"/>
          <a:ext cx="1319166" cy="783955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16674</xdr:colOff>
      <xdr:row>5</xdr:row>
      <xdr:rowOff>1</xdr:rowOff>
    </xdr:from>
    <xdr:to>
      <xdr:col>10</xdr:col>
      <xdr:colOff>606878</xdr:colOff>
      <xdr:row>9</xdr:row>
      <xdr:rowOff>16627</xdr:rowOff>
    </xdr:to>
    <xdr:sp macro="" textlink="">
      <xdr:nvSpPr>
        <xdr:cNvPr id="2" name="Rounded Rectangle 2">
          <a:extLst>
            <a:ext uri="{FF2B5EF4-FFF2-40B4-BE49-F238E27FC236}">
              <a16:creationId xmlns:a16="http://schemas.microsoft.com/office/drawing/2014/main" id="{6CAE1266-4276-4F24-A878-C5A4EC56D52B}"/>
            </a:ext>
          </a:extLst>
        </xdr:cNvPr>
        <xdr:cNvSpPr/>
      </xdr:nvSpPr>
      <xdr:spPr>
        <a:xfrm>
          <a:off x="6600354" y="960121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27759</xdr:colOff>
      <xdr:row>26</xdr:row>
      <xdr:rowOff>2771</xdr:rowOff>
    </xdr:from>
    <xdr:to>
      <xdr:col>10</xdr:col>
      <xdr:colOff>617963</xdr:colOff>
      <xdr:row>30</xdr:row>
      <xdr:rowOff>19397</xdr:rowOff>
    </xdr:to>
    <xdr:sp macro="" textlink="">
      <xdr:nvSpPr>
        <xdr:cNvPr id="3" name="Rounded Rectangle 3">
          <a:extLst>
            <a:ext uri="{FF2B5EF4-FFF2-40B4-BE49-F238E27FC236}">
              <a16:creationId xmlns:a16="http://schemas.microsoft.com/office/drawing/2014/main" id="{06463E2D-D4CF-4892-BEE8-BFA5478B9329}"/>
            </a:ext>
          </a:extLst>
        </xdr:cNvPr>
        <xdr:cNvSpPr/>
      </xdr:nvSpPr>
      <xdr:spPr>
        <a:xfrm>
          <a:off x="6611439" y="4963391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492113</xdr:colOff>
      <xdr:row>16</xdr:row>
      <xdr:rowOff>172287</xdr:rowOff>
    </xdr:from>
    <xdr:to>
      <xdr:col>2</xdr:col>
      <xdr:colOff>279863</xdr:colOff>
      <xdr:row>16</xdr:row>
      <xdr:rowOff>179556</xdr:rowOff>
    </xdr:to>
    <xdr:cxnSp macro="">
      <xdr:nvCxnSpPr>
        <xdr:cNvPr id="4" name="Straight Connector 5">
          <a:extLst>
            <a:ext uri="{FF2B5EF4-FFF2-40B4-BE49-F238E27FC236}">
              <a16:creationId xmlns:a16="http://schemas.microsoft.com/office/drawing/2014/main" id="{B456C7DE-1CEC-4240-8977-2AEAC61D1486}"/>
            </a:ext>
          </a:extLst>
        </xdr:cNvPr>
        <xdr:cNvCxnSpPr>
          <a:endCxn id="22" idx="1"/>
        </xdr:cNvCxnSpPr>
      </xdr:nvCxnSpPr>
      <xdr:spPr>
        <a:xfrm flipV="1">
          <a:off x="492113" y="3227907"/>
          <a:ext cx="1250790" cy="7269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409243</xdr:colOff>
      <xdr:row>17</xdr:row>
      <xdr:rowOff>155492</xdr:rowOff>
    </xdr:from>
    <xdr:to>
      <xdr:col>10</xdr:col>
      <xdr:colOff>209481</xdr:colOff>
      <xdr:row>17</xdr:row>
      <xdr:rowOff>156260</xdr:rowOff>
    </xdr:to>
    <xdr:cxnSp macro="">
      <xdr:nvCxnSpPr>
        <xdr:cNvPr id="5" name="Straight Connector 6">
          <a:extLst>
            <a:ext uri="{FF2B5EF4-FFF2-40B4-BE49-F238E27FC236}">
              <a16:creationId xmlns:a16="http://schemas.microsoft.com/office/drawing/2014/main" id="{E8550682-8514-4EF0-9B67-7B675C216F23}"/>
            </a:ext>
          </a:extLst>
        </xdr:cNvPr>
        <xdr:cNvCxnSpPr>
          <a:stCxn id="12" idx="3"/>
          <a:endCxn id="11" idx="3"/>
        </xdr:cNvCxnSpPr>
      </xdr:nvCxnSpPr>
      <xdr:spPr>
        <a:xfrm flipV="1">
          <a:off x="6261403" y="3401612"/>
          <a:ext cx="1263278" cy="768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122729</xdr:rowOff>
    </xdr:from>
    <xdr:to>
      <xdr:col>3</xdr:col>
      <xdr:colOff>74815</xdr:colOff>
      <xdr:row>23</xdr:row>
      <xdr:rowOff>106105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1DB718A1-5A2F-4A1C-8180-8DAC9E3BF62B}"/>
            </a:ext>
          </a:extLst>
        </xdr:cNvPr>
        <xdr:cNvSpPr/>
      </xdr:nvSpPr>
      <xdr:spPr>
        <a:xfrm>
          <a:off x="1463040" y="4321349"/>
          <a:ext cx="806335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127463</xdr:colOff>
      <xdr:row>22</xdr:row>
      <xdr:rowOff>122729</xdr:rowOff>
    </xdr:from>
    <xdr:to>
      <xdr:col>3</xdr:col>
      <xdr:colOff>482139</xdr:colOff>
      <xdr:row>23</xdr:row>
      <xdr:rowOff>108877</xdr:rowOff>
    </xdr:to>
    <xdr:sp macro="" textlink="">
      <xdr:nvSpPr>
        <xdr:cNvPr id="7" name="Rectangle 8">
          <a:extLst>
            <a:ext uri="{FF2B5EF4-FFF2-40B4-BE49-F238E27FC236}">
              <a16:creationId xmlns:a16="http://schemas.microsoft.com/office/drawing/2014/main" id="{D1AFE3FE-0AA7-4AC6-B708-84919899718D}"/>
            </a:ext>
          </a:extLst>
        </xdr:cNvPr>
        <xdr:cNvSpPr/>
      </xdr:nvSpPr>
      <xdr:spPr>
        <a:xfrm>
          <a:off x="2322023" y="4321349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304801</xdr:colOff>
      <xdr:row>21</xdr:row>
      <xdr:rowOff>106403</xdr:rowOff>
    </xdr:from>
    <xdr:to>
      <xdr:col>3</xdr:col>
      <xdr:colOff>698269</xdr:colOff>
      <xdr:row>22</xdr:row>
      <xdr:rowOff>122729</xdr:rowOff>
    </xdr:to>
    <xdr:cxnSp macro="">
      <xdr:nvCxnSpPr>
        <xdr:cNvPr id="8" name="Straight Connector 9">
          <a:extLst>
            <a:ext uri="{FF2B5EF4-FFF2-40B4-BE49-F238E27FC236}">
              <a16:creationId xmlns:a16="http://schemas.microsoft.com/office/drawing/2014/main" id="{DC5C387A-3513-414A-B098-8648CA440406}"/>
            </a:ext>
          </a:extLst>
        </xdr:cNvPr>
        <xdr:cNvCxnSpPr>
          <a:stCxn id="7" idx="0"/>
        </xdr:cNvCxnSpPr>
      </xdr:nvCxnSpPr>
      <xdr:spPr>
        <a:xfrm flipV="1">
          <a:off x="2499361" y="4114523"/>
          <a:ext cx="393468" cy="2068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401889</xdr:colOff>
      <xdr:row>23</xdr:row>
      <xdr:rowOff>106105</xdr:rowOff>
    </xdr:from>
    <xdr:to>
      <xdr:col>3</xdr:col>
      <xdr:colOff>711569</xdr:colOff>
      <xdr:row>24</xdr:row>
      <xdr:rowOff>99753</xdr:rowOff>
    </xdr:to>
    <xdr:cxnSp macro="">
      <xdr:nvCxnSpPr>
        <xdr:cNvPr id="9" name="Straight Connector 10">
          <a:extLst>
            <a:ext uri="{FF2B5EF4-FFF2-40B4-BE49-F238E27FC236}">
              <a16:creationId xmlns:a16="http://schemas.microsoft.com/office/drawing/2014/main" id="{A788A133-92C9-4A2F-8FB9-6BF65FD75CB7}"/>
            </a:ext>
          </a:extLst>
        </xdr:cNvPr>
        <xdr:cNvCxnSpPr>
          <a:stCxn id="6" idx="2"/>
        </xdr:cNvCxnSpPr>
      </xdr:nvCxnSpPr>
      <xdr:spPr>
        <a:xfrm>
          <a:off x="1864929" y="4495225"/>
          <a:ext cx="1041200" cy="1841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725253</xdr:colOff>
      <xdr:row>14</xdr:row>
      <xdr:rowOff>38367</xdr:rowOff>
    </xdr:from>
    <xdr:to>
      <xdr:col>10</xdr:col>
      <xdr:colOff>326115</xdr:colOff>
      <xdr:row>17</xdr:row>
      <xdr:rowOff>66501</xdr:rowOff>
    </xdr:to>
    <xdr:cxnSp macro="">
      <xdr:nvCxnSpPr>
        <xdr:cNvPr id="10" name="Straight Connector 11">
          <a:extLst>
            <a:ext uri="{FF2B5EF4-FFF2-40B4-BE49-F238E27FC236}">
              <a16:creationId xmlns:a16="http://schemas.microsoft.com/office/drawing/2014/main" id="{6227FA25-A5E6-4DE0-93AB-0A5DB836C720}"/>
            </a:ext>
          </a:extLst>
        </xdr:cNvPr>
        <xdr:cNvCxnSpPr>
          <a:endCxn id="11" idx="0"/>
        </xdr:cNvCxnSpPr>
      </xdr:nvCxnSpPr>
      <xdr:spPr>
        <a:xfrm flipH="1">
          <a:off x="7308933" y="2712987"/>
          <a:ext cx="332382" cy="59963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512063</xdr:colOff>
      <xdr:row>17</xdr:row>
      <xdr:rowOff>66501</xdr:rowOff>
    </xdr:from>
    <xdr:to>
      <xdr:col>10</xdr:col>
      <xdr:colOff>209481</xdr:colOff>
      <xdr:row>18</xdr:row>
      <xdr:rowOff>52649</xdr:rowOff>
    </xdr:to>
    <xdr:sp macro="" textlink="">
      <xdr:nvSpPr>
        <xdr:cNvPr id="11" name="Rectangle 12">
          <a:extLst>
            <a:ext uri="{FF2B5EF4-FFF2-40B4-BE49-F238E27FC236}">
              <a16:creationId xmlns:a16="http://schemas.microsoft.com/office/drawing/2014/main" id="{C50D64D9-03BD-4221-BD76-48FF5C333915}"/>
            </a:ext>
          </a:extLst>
        </xdr:cNvPr>
        <xdr:cNvSpPr/>
      </xdr:nvSpPr>
      <xdr:spPr>
        <a:xfrm>
          <a:off x="7095743" y="3312621"/>
          <a:ext cx="428938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113309</xdr:colOff>
      <xdr:row>17</xdr:row>
      <xdr:rowOff>67269</xdr:rowOff>
    </xdr:from>
    <xdr:to>
      <xdr:col>8</xdr:col>
      <xdr:colOff>409243</xdr:colOff>
      <xdr:row>18</xdr:row>
      <xdr:rowOff>53417</xdr:rowOff>
    </xdr:to>
    <xdr:sp macro="" textlink="">
      <xdr:nvSpPr>
        <xdr:cNvPr id="12" name="Rectangle 13">
          <a:extLst>
            <a:ext uri="{FF2B5EF4-FFF2-40B4-BE49-F238E27FC236}">
              <a16:creationId xmlns:a16="http://schemas.microsoft.com/office/drawing/2014/main" id="{1DA5E542-EF3F-47D3-A033-670791B97737}"/>
            </a:ext>
          </a:extLst>
        </xdr:cNvPr>
        <xdr:cNvSpPr/>
      </xdr:nvSpPr>
      <xdr:spPr>
        <a:xfrm>
          <a:off x="5965469" y="3313389"/>
          <a:ext cx="295934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292608</xdr:colOff>
      <xdr:row>16</xdr:row>
      <xdr:rowOff>86451</xdr:rowOff>
    </xdr:from>
    <xdr:to>
      <xdr:col>1</xdr:col>
      <xdr:colOff>513727</xdr:colOff>
      <xdr:row>17</xdr:row>
      <xdr:rowOff>69827</xdr:rowOff>
    </xdr:to>
    <xdr:sp macro="" textlink="">
      <xdr:nvSpPr>
        <xdr:cNvPr id="13" name="Rectangle 14">
          <a:extLst>
            <a:ext uri="{FF2B5EF4-FFF2-40B4-BE49-F238E27FC236}">
              <a16:creationId xmlns:a16="http://schemas.microsoft.com/office/drawing/2014/main" id="{C1B0BACD-0DE5-453C-B8BF-AC3A21C9F2AA}"/>
            </a:ext>
          </a:extLst>
        </xdr:cNvPr>
        <xdr:cNvSpPr/>
      </xdr:nvSpPr>
      <xdr:spPr>
        <a:xfrm>
          <a:off x="292608" y="3142071"/>
          <a:ext cx="952639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38687</xdr:colOff>
      <xdr:row>14</xdr:row>
      <xdr:rowOff>89522</xdr:rowOff>
    </xdr:from>
    <xdr:to>
      <xdr:col>4</xdr:col>
      <xdr:colOff>6396</xdr:colOff>
      <xdr:row>16</xdr:row>
      <xdr:rowOff>86451</xdr:rowOff>
    </xdr:to>
    <xdr:cxnSp macro="">
      <xdr:nvCxnSpPr>
        <xdr:cNvPr id="14" name="Straight Connector 15">
          <a:extLst>
            <a:ext uri="{FF2B5EF4-FFF2-40B4-BE49-F238E27FC236}">
              <a16:creationId xmlns:a16="http://schemas.microsoft.com/office/drawing/2014/main" id="{91E2D479-EC92-4CC7-885D-B0CDBE731B09}"/>
            </a:ext>
          </a:extLst>
        </xdr:cNvPr>
        <xdr:cNvCxnSpPr>
          <a:endCxn id="13" idx="0"/>
        </xdr:cNvCxnSpPr>
      </xdr:nvCxnSpPr>
      <xdr:spPr>
        <a:xfrm flipH="1">
          <a:off x="770207" y="2764142"/>
          <a:ext cx="2162269" cy="3779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15</xdr:row>
      <xdr:rowOff>89521</xdr:rowOff>
    </xdr:from>
    <xdr:to>
      <xdr:col>3</xdr:col>
      <xdr:colOff>716173</xdr:colOff>
      <xdr:row>16</xdr:row>
      <xdr:rowOff>83297</xdr:rowOff>
    </xdr:to>
    <xdr:cxnSp macro="">
      <xdr:nvCxnSpPr>
        <xdr:cNvPr id="15" name="Straight Connector 16">
          <a:extLst>
            <a:ext uri="{FF2B5EF4-FFF2-40B4-BE49-F238E27FC236}">
              <a16:creationId xmlns:a16="http://schemas.microsoft.com/office/drawing/2014/main" id="{200BBE20-0AAE-4230-BFE3-67654D06C502}"/>
            </a:ext>
          </a:extLst>
        </xdr:cNvPr>
        <xdr:cNvCxnSpPr>
          <a:endCxn id="22" idx="0"/>
        </xdr:cNvCxnSpPr>
      </xdr:nvCxnSpPr>
      <xdr:spPr>
        <a:xfrm flipH="1">
          <a:off x="1920241" y="2954641"/>
          <a:ext cx="990492" cy="1842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261276</xdr:colOff>
      <xdr:row>15</xdr:row>
      <xdr:rowOff>42203</xdr:rowOff>
    </xdr:from>
    <xdr:to>
      <xdr:col>8</xdr:col>
      <xdr:colOff>449656</xdr:colOff>
      <xdr:row>17</xdr:row>
      <xdr:rowOff>67269</xdr:rowOff>
    </xdr:to>
    <xdr:cxnSp macro="">
      <xdr:nvCxnSpPr>
        <xdr:cNvPr id="16" name="Straight Connector 17">
          <a:extLst>
            <a:ext uri="{FF2B5EF4-FFF2-40B4-BE49-F238E27FC236}">
              <a16:creationId xmlns:a16="http://schemas.microsoft.com/office/drawing/2014/main" id="{8431B880-307C-4E6D-A007-4F1D1D7E8B6F}"/>
            </a:ext>
          </a:extLst>
        </xdr:cNvPr>
        <xdr:cNvCxnSpPr>
          <a:endCxn id="12" idx="0"/>
        </xdr:cNvCxnSpPr>
      </xdr:nvCxnSpPr>
      <xdr:spPr>
        <a:xfrm flipH="1">
          <a:off x="6113436" y="2907323"/>
          <a:ext cx="188380" cy="4060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692975</xdr:colOff>
      <xdr:row>6</xdr:row>
      <xdr:rowOff>95916</xdr:rowOff>
    </xdr:from>
    <xdr:to>
      <xdr:col>3</xdr:col>
      <xdr:colOff>12789</xdr:colOff>
      <xdr:row>7</xdr:row>
      <xdr:rowOff>17265</xdr:rowOff>
    </xdr:to>
    <xdr:cxnSp macro="">
      <xdr:nvCxnSpPr>
        <xdr:cNvPr id="17" name="Straight Connector 18">
          <a:extLst>
            <a:ext uri="{FF2B5EF4-FFF2-40B4-BE49-F238E27FC236}">
              <a16:creationId xmlns:a16="http://schemas.microsoft.com/office/drawing/2014/main" id="{AE1B339D-49D4-40BE-BE7A-ECE13911BD64}"/>
            </a:ext>
          </a:extLst>
        </xdr:cNvPr>
        <xdr:cNvCxnSpPr>
          <a:endCxn id="25" idx="3"/>
        </xdr:cNvCxnSpPr>
      </xdr:nvCxnSpPr>
      <xdr:spPr>
        <a:xfrm flipH="1">
          <a:off x="1424495" y="1246536"/>
          <a:ext cx="782854" cy="111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606878</xdr:colOff>
      <xdr:row>6</xdr:row>
      <xdr:rowOff>99753</xdr:rowOff>
    </xdr:from>
    <xdr:to>
      <xdr:col>12</xdr:col>
      <xdr:colOff>0</xdr:colOff>
      <xdr:row>7</xdr:row>
      <xdr:rowOff>8314</xdr:rowOff>
    </xdr:to>
    <xdr:cxnSp macro="">
      <xdr:nvCxnSpPr>
        <xdr:cNvPr id="18" name="Straight Connector 19">
          <a:extLst>
            <a:ext uri="{FF2B5EF4-FFF2-40B4-BE49-F238E27FC236}">
              <a16:creationId xmlns:a16="http://schemas.microsoft.com/office/drawing/2014/main" id="{9296AE27-6A99-4D67-8975-84B5CF68F465}"/>
            </a:ext>
          </a:extLst>
        </xdr:cNvPr>
        <xdr:cNvCxnSpPr>
          <a:endCxn id="2" idx="3"/>
        </xdr:cNvCxnSpPr>
      </xdr:nvCxnSpPr>
      <xdr:spPr>
        <a:xfrm flipH="1">
          <a:off x="7922078" y="1250373"/>
          <a:ext cx="856162" cy="990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30650</xdr:colOff>
      <xdr:row>10</xdr:row>
      <xdr:rowOff>11082</xdr:rowOff>
    </xdr:from>
    <xdr:to>
      <xdr:col>8</xdr:col>
      <xdr:colOff>492167</xdr:colOff>
      <xdr:row>10</xdr:row>
      <xdr:rowOff>189062</xdr:rowOff>
    </xdr:to>
    <xdr:sp macro="" textlink="">
      <xdr:nvSpPr>
        <xdr:cNvPr id="19" name="Rectangle 20">
          <a:extLst>
            <a:ext uri="{FF2B5EF4-FFF2-40B4-BE49-F238E27FC236}">
              <a16:creationId xmlns:a16="http://schemas.microsoft.com/office/drawing/2014/main" id="{B62AF573-2BD8-4F3F-8721-CAE956B86FC1}"/>
            </a:ext>
          </a:extLst>
        </xdr:cNvPr>
        <xdr:cNvSpPr/>
      </xdr:nvSpPr>
      <xdr:spPr>
        <a:xfrm>
          <a:off x="5882810" y="1923702"/>
          <a:ext cx="461517" cy="17798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348836</xdr:colOff>
      <xdr:row>10</xdr:row>
      <xdr:rowOff>15048</xdr:rowOff>
    </xdr:from>
    <xdr:to>
      <xdr:col>2</xdr:col>
      <xdr:colOff>644770</xdr:colOff>
      <xdr:row>11</xdr:row>
      <xdr:rowOff>1197</xdr:rowOff>
    </xdr:to>
    <xdr:sp macro="" textlink="">
      <xdr:nvSpPr>
        <xdr:cNvPr id="20" name="Rectangle 21">
          <a:extLst>
            <a:ext uri="{FF2B5EF4-FFF2-40B4-BE49-F238E27FC236}">
              <a16:creationId xmlns:a16="http://schemas.microsoft.com/office/drawing/2014/main" id="{6D899725-CA50-4E21-8280-8FA96D0DBA0E}"/>
            </a:ext>
          </a:extLst>
        </xdr:cNvPr>
        <xdr:cNvSpPr/>
      </xdr:nvSpPr>
      <xdr:spPr>
        <a:xfrm>
          <a:off x="1811876" y="1927668"/>
          <a:ext cx="295934" cy="1766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644770</xdr:colOff>
      <xdr:row>10</xdr:row>
      <xdr:rowOff>100072</xdr:rowOff>
    </xdr:from>
    <xdr:to>
      <xdr:col>8</xdr:col>
      <xdr:colOff>30650</xdr:colOff>
      <xdr:row>10</xdr:row>
      <xdr:rowOff>104039</xdr:rowOff>
    </xdr:to>
    <xdr:cxnSp macro="">
      <xdr:nvCxnSpPr>
        <xdr:cNvPr id="21" name="Straight Connector 22">
          <a:extLst>
            <a:ext uri="{FF2B5EF4-FFF2-40B4-BE49-F238E27FC236}">
              <a16:creationId xmlns:a16="http://schemas.microsoft.com/office/drawing/2014/main" id="{1A738A0F-C4C6-4A1E-883C-65748D03A530}"/>
            </a:ext>
          </a:extLst>
        </xdr:cNvPr>
        <xdr:cNvCxnSpPr>
          <a:stCxn id="20" idx="3"/>
          <a:endCxn id="19" idx="1"/>
        </xdr:cNvCxnSpPr>
      </xdr:nvCxnSpPr>
      <xdr:spPr>
        <a:xfrm flipV="1">
          <a:off x="2107810" y="2012692"/>
          <a:ext cx="3775000" cy="3967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279863</xdr:colOff>
      <xdr:row>16</xdr:row>
      <xdr:rowOff>83297</xdr:rowOff>
    </xdr:from>
    <xdr:to>
      <xdr:col>2</xdr:col>
      <xdr:colOff>634539</xdr:colOff>
      <xdr:row>17</xdr:row>
      <xdr:rowOff>69445</xdr:rowOff>
    </xdr:to>
    <xdr:sp macro="" textlink="">
      <xdr:nvSpPr>
        <xdr:cNvPr id="22" name="Rectangle 23">
          <a:extLst>
            <a:ext uri="{FF2B5EF4-FFF2-40B4-BE49-F238E27FC236}">
              <a16:creationId xmlns:a16="http://schemas.microsoft.com/office/drawing/2014/main" id="{684992A7-A8F2-465B-B1C0-34AA31E90B6C}"/>
            </a:ext>
          </a:extLst>
        </xdr:cNvPr>
        <xdr:cNvSpPr/>
      </xdr:nvSpPr>
      <xdr:spPr>
        <a:xfrm>
          <a:off x="1742903" y="3138917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496803</xdr:colOff>
      <xdr:row>11</xdr:row>
      <xdr:rowOff>1197</xdr:rowOff>
    </xdr:from>
    <xdr:to>
      <xdr:col>3</xdr:col>
      <xdr:colOff>696989</xdr:colOff>
      <xdr:row>12</xdr:row>
      <xdr:rowOff>63945</xdr:rowOff>
    </xdr:to>
    <xdr:cxnSp macro="">
      <xdr:nvCxnSpPr>
        <xdr:cNvPr id="23" name="Straight Connector 24">
          <a:extLst>
            <a:ext uri="{FF2B5EF4-FFF2-40B4-BE49-F238E27FC236}">
              <a16:creationId xmlns:a16="http://schemas.microsoft.com/office/drawing/2014/main" id="{9C16E60F-D8D8-4D2F-856D-694064C9246C}"/>
            </a:ext>
          </a:extLst>
        </xdr:cNvPr>
        <xdr:cNvCxnSpPr>
          <a:stCxn id="20" idx="2"/>
        </xdr:cNvCxnSpPr>
      </xdr:nvCxnSpPr>
      <xdr:spPr>
        <a:xfrm>
          <a:off x="1959843" y="2104317"/>
          <a:ext cx="931706" cy="2532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261409</xdr:colOff>
      <xdr:row>10</xdr:row>
      <xdr:rowOff>189062</xdr:rowOff>
    </xdr:from>
    <xdr:to>
      <xdr:col>8</xdr:col>
      <xdr:colOff>326115</xdr:colOff>
      <xdr:row>11</xdr:row>
      <xdr:rowOff>179044</xdr:rowOff>
    </xdr:to>
    <xdr:cxnSp macro="">
      <xdr:nvCxnSpPr>
        <xdr:cNvPr id="24" name="Straight Connector 25">
          <a:extLst>
            <a:ext uri="{FF2B5EF4-FFF2-40B4-BE49-F238E27FC236}">
              <a16:creationId xmlns:a16="http://schemas.microsoft.com/office/drawing/2014/main" id="{93E7F95B-01A6-46FF-8EBD-BC51C65BAC1E}"/>
            </a:ext>
          </a:extLst>
        </xdr:cNvPr>
        <xdr:cNvCxnSpPr>
          <a:endCxn id="19" idx="2"/>
        </xdr:cNvCxnSpPr>
      </xdr:nvCxnSpPr>
      <xdr:spPr>
        <a:xfrm flipH="1" flipV="1">
          <a:off x="6113569" y="2101682"/>
          <a:ext cx="64706" cy="1804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102771</xdr:colOff>
      <xdr:row>5</xdr:row>
      <xdr:rowOff>8952</xdr:rowOff>
    </xdr:from>
    <xdr:to>
      <xdr:col>1</xdr:col>
      <xdr:colOff>692975</xdr:colOff>
      <xdr:row>9</xdr:row>
      <xdr:rowOff>25578</xdr:rowOff>
    </xdr:to>
    <xdr:sp macro="" textlink="">
      <xdr:nvSpPr>
        <xdr:cNvPr id="25" name="Rounded Rectangle 26">
          <a:extLst>
            <a:ext uri="{FF2B5EF4-FFF2-40B4-BE49-F238E27FC236}">
              <a16:creationId xmlns:a16="http://schemas.microsoft.com/office/drawing/2014/main" id="{4175420B-166C-4D0E-B589-0EB06FDBC477}"/>
            </a:ext>
          </a:extLst>
        </xdr:cNvPr>
        <xdr:cNvSpPr/>
      </xdr:nvSpPr>
      <xdr:spPr>
        <a:xfrm>
          <a:off x="102771" y="969072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113856</xdr:colOff>
      <xdr:row>26</xdr:row>
      <xdr:rowOff>11722</xdr:rowOff>
    </xdr:from>
    <xdr:to>
      <xdr:col>1</xdr:col>
      <xdr:colOff>704060</xdr:colOff>
      <xdr:row>30</xdr:row>
      <xdr:rowOff>28348</xdr:rowOff>
    </xdr:to>
    <xdr:sp macro="" textlink="">
      <xdr:nvSpPr>
        <xdr:cNvPr id="26" name="Rounded Rectangle 27">
          <a:extLst>
            <a:ext uri="{FF2B5EF4-FFF2-40B4-BE49-F238E27FC236}">
              <a16:creationId xmlns:a16="http://schemas.microsoft.com/office/drawing/2014/main" id="{B9DCC51D-21D3-4504-8B0D-859350898E21}"/>
            </a:ext>
          </a:extLst>
        </xdr:cNvPr>
        <xdr:cNvSpPr/>
      </xdr:nvSpPr>
      <xdr:spPr>
        <a:xfrm>
          <a:off x="113856" y="4972342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157989</xdr:colOff>
      <xdr:row>6</xdr:row>
      <xdr:rowOff>112797</xdr:rowOff>
    </xdr:from>
    <xdr:to>
      <xdr:col>3</xdr:col>
      <xdr:colOff>8185</xdr:colOff>
      <xdr:row>6</xdr:row>
      <xdr:rowOff>141316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6BC7DA49-A54B-41B9-AF6E-9C843A75F9C5}"/>
            </a:ext>
          </a:extLst>
        </xdr:cNvPr>
        <xdr:cNvCxnSpPr/>
      </xdr:nvCxnSpPr>
      <xdr:spPr>
        <a:xfrm flipH="1">
          <a:off x="1621029" y="1263417"/>
          <a:ext cx="581716" cy="28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8361</xdr:colOff>
      <xdr:row>2</xdr:row>
      <xdr:rowOff>116378</xdr:rowOff>
    </xdr:from>
    <xdr:to>
      <xdr:col>2</xdr:col>
      <xdr:colOff>157989</xdr:colOff>
      <xdr:row>10</xdr:row>
      <xdr:rowOff>180975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8EE74D14-4C8B-4FAB-B5F1-E8EC5505FF20}"/>
            </a:ext>
          </a:extLst>
        </xdr:cNvPr>
        <xdr:cNvSpPr/>
      </xdr:nvSpPr>
      <xdr:spPr>
        <a:xfrm>
          <a:off x="8361" y="506903"/>
          <a:ext cx="1673628" cy="1588597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16674</xdr:colOff>
      <xdr:row>5</xdr:row>
      <xdr:rowOff>1</xdr:rowOff>
    </xdr:from>
    <xdr:to>
      <xdr:col>10</xdr:col>
      <xdr:colOff>606878</xdr:colOff>
      <xdr:row>9</xdr:row>
      <xdr:rowOff>9525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4DFFBDE4-48C3-4AE0-A1E2-465845224B29}"/>
            </a:ext>
          </a:extLst>
        </xdr:cNvPr>
        <xdr:cNvSpPr/>
      </xdr:nvSpPr>
      <xdr:spPr>
        <a:xfrm>
          <a:off x="6865149" y="962026"/>
          <a:ext cx="1352204" cy="771524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27759</xdr:colOff>
      <xdr:row>27</xdr:row>
      <xdr:rowOff>2771</xdr:rowOff>
    </xdr:from>
    <xdr:to>
      <xdr:col>10</xdr:col>
      <xdr:colOff>617963</xdr:colOff>
      <xdr:row>31</xdr:row>
      <xdr:rowOff>19397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DF597871-1A37-4A95-B708-4C6F77F5CBCA}"/>
            </a:ext>
          </a:extLst>
        </xdr:cNvPr>
        <xdr:cNvSpPr/>
      </xdr:nvSpPr>
      <xdr:spPr>
        <a:xfrm>
          <a:off x="6611439" y="4963391"/>
          <a:ext cx="1321724" cy="778626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8361</xdr:colOff>
      <xdr:row>24</xdr:row>
      <xdr:rowOff>185652</xdr:rowOff>
    </xdr:from>
    <xdr:to>
      <xdr:col>2</xdr:col>
      <xdr:colOff>157989</xdr:colOff>
      <xdr:row>33</xdr:row>
      <xdr:rowOff>44335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B5E96D52-52C6-4749-8496-5FC8C5CA3036}"/>
            </a:ext>
          </a:extLst>
        </xdr:cNvPr>
        <xdr:cNvSpPr/>
      </xdr:nvSpPr>
      <xdr:spPr>
        <a:xfrm>
          <a:off x="8361" y="4574772"/>
          <a:ext cx="1612668" cy="1573183"/>
        </a:xfrm>
        <a:prstGeom prst="round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492113</xdr:colOff>
      <xdr:row>17</xdr:row>
      <xdr:rowOff>172287</xdr:rowOff>
    </xdr:from>
    <xdr:to>
      <xdr:col>2</xdr:col>
      <xdr:colOff>279863</xdr:colOff>
      <xdr:row>17</xdr:row>
      <xdr:rowOff>179556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7440595-1CF6-4E38-AC66-CC5C8B7945DD}"/>
            </a:ext>
          </a:extLst>
        </xdr:cNvPr>
        <xdr:cNvCxnSpPr>
          <a:endCxn id="24" idx="1"/>
        </xdr:cNvCxnSpPr>
      </xdr:nvCxnSpPr>
      <xdr:spPr>
        <a:xfrm flipV="1">
          <a:off x="492113" y="3227907"/>
          <a:ext cx="1250790" cy="7269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409243</xdr:colOff>
      <xdr:row>18</xdr:row>
      <xdr:rowOff>155492</xdr:rowOff>
    </xdr:from>
    <xdr:to>
      <xdr:col>10</xdr:col>
      <xdr:colOff>209481</xdr:colOff>
      <xdr:row>18</xdr:row>
      <xdr:rowOff>156260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6330BEAD-C41A-4998-A3BE-22F57E1F41E6}"/>
            </a:ext>
          </a:extLst>
        </xdr:cNvPr>
        <xdr:cNvCxnSpPr>
          <a:stCxn id="14" idx="3"/>
          <a:endCxn id="13" idx="3"/>
        </xdr:cNvCxnSpPr>
      </xdr:nvCxnSpPr>
      <xdr:spPr>
        <a:xfrm flipV="1">
          <a:off x="6261403" y="3401612"/>
          <a:ext cx="1263278" cy="768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122729</xdr:rowOff>
    </xdr:from>
    <xdr:to>
      <xdr:col>3</xdr:col>
      <xdr:colOff>74815</xdr:colOff>
      <xdr:row>24</xdr:row>
      <xdr:rowOff>106105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A66E25D-6575-4697-BC49-A07B58B232CF}"/>
            </a:ext>
          </a:extLst>
        </xdr:cNvPr>
        <xdr:cNvSpPr/>
      </xdr:nvSpPr>
      <xdr:spPr>
        <a:xfrm>
          <a:off x="1463040" y="4321349"/>
          <a:ext cx="806335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127463</xdr:colOff>
      <xdr:row>22</xdr:row>
      <xdr:rowOff>122729</xdr:rowOff>
    </xdr:from>
    <xdr:to>
      <xdr:col>3</xdr:col>
      <xdr:colOff>482139</xdr:colOff>
      <xdr:row>23</xdr:row>
      <xdr:rowOff>108877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1E5B9E9-A4F6-45CD-9E26-A3EB2AA45B5B}"/>
            </a:ext>
          </a:extLst>
        </xdr:cNvPr>
        <xdr:cNvSpPr/>
      </xdr:nvSpPr>
      <xdr:spPr>
        <a:xfrm>
          <a:off x="2322023" y="4321349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304801</xdr:colOff>
      <xdr:row>21</xdr:row>
      <xdr:rowOff>106403</xdr:rowOff>
    </xdr:from>
    <xdr:to>
      <xdr:col>3</xdr:col>
      <xdr:colOff>698269</xdr:colOff>
      <xdr:row>22</xdr:row>
      <xdr:rowOff>122729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A3515E62-835E-4236-807A-2B5D43AB4052}"/>
            </a:ext>
          </a:extLst>
        </xdr:cNvPr>
        <xdr:cNvCxnSpPr>
          <a:stCxn id="9" idx="0"/>
        </xdr:cNvCxnSpPr>
      </xdr:nvCxnSpPr>
      <xdr:spPr>
        <a:xfrm flipV="1">
          <a:off x="2499361" y="4114523"/>
          <a:ext cx="393468" cy="2068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401889</xdr:colOff>
      <xdr:row>24</xdr:row>
      <xdr:rowOff>106105</xdr:rowOff>
    </xdr:from>
    <xdr:to>
      <xdr:col>3</xdr:col>
      <xdr:colOff>711569</xdr:colOff>
      <xdr:row>25</xdr:row>
      <xdr:rowOff>99753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4584EDC-96B4-4EE4-9546-E9CDC72991C8}"/>
            </a:ext>
          </a:extLst>
        </xdr:cNvPr>
        <xdr:cNvCxnSpPr>
          <a:stCxn id="8" idx="2"/>
        </xdr:cNvCxnSpPr>
      </xdr:nvCxnSpPr>
      <xdr:spPr>
        <a:xfrm>
          <a:off x="1864929" y="4495225"/>
          <a:ext cx="1041200" cy="1841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725253</xdr:colOff>
      <xdr:row>15</xdr:row>
      <xdr:rowOff>38367</xdr:rowOff>
    </xdr:from>
    <xdr:to>
      <xdr:col>10</xdr:col>
      <xdr:colOff>326115</xdr:colOff>
      <xdr:row>18</xdr:row>
      <xdr:rowOff>66501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8A3BBDEB-EDA8-4F8E-AD5B-0AEA47262BCC}"/>
            </a:ext>
          </a:extLst>
        </xdr:cNvPr>
        <xdr:cNvCxnSpPr>
          <a:endCxn id="13" idx="0"/>
        </xdr:cNvCxnSpPr>
      </xdr:nvCxnSpPr>
      <xdr:spPr>
        <a:xfrm flipH="1">
          <a:off x="7308933" y="2712987"/>
          <a:ext cx="332382" cy="59963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512063</xdr:colOff>
      <xdr:row>18</xdr:row>
      <xdr:rowOff>66501</xdr:rowOff>
    </xdr:from>
    <xdr:to>
      <xdr:col>10</xdr:col>
      <xdr:colOff>209481</xdr:colOff>
      <xdr:row>19</xdr:row>
      <xdr:rowOff>52649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4C07EF3-5F54-4A2B-97A2-177ADE8D093A}"/>
            </a:ext>
          </a:extLst>
        </xdr:cNvPr>
        <xdr:cNvSpPr/>
      </xdr:nvSpPr>
      <xdr:spPr>
        <a:xfrm>
          <a:off x="7095743" y="3312621"/>
          <a:ext cx="428938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113309</xdr:colOff>
      <xdr:row>18</xdr:row>
      <xdr:rowOff>67269</xdr:rowOff>
    </xdr:from>
    <xdr:to>
      <xdr:col>8</xdr:col>
      <xdr:colOff>409243</xdr:colOff>
      <xdr:row>19</xdr:row>
      <xdr:rowOff>53417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F65A916-BF30-48BA-B935-4A7209FCE2C9}"/>
            </a:ext>
          </a:extLst>
        </xdr:cNvPr>
        <xdr:cNvSpPr/>
      </xdr:nvSpPr>
      <xdr:spPr>
        <a:xfrm>
          <a:off x="5965469" y="3313389"/>
          <a:ext cx="295934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292608</xdr:colOff>
      <xdr:row>17</xdr:row>
      <xdr:rowOff>86451</xdr:rowOff>
    </xdr:from>
    <xdr:to>
      <xdr:col>1</xdr:col>
      <xdr:colOff>513727</xdr:colOff>
      <xdr:row>18</xdr:row>
      <xdr:rowOff>69827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5F7B488-062A-4DBB-93CE-83F42BE1DD3B}"/>
            </a:ext>
          </a:extLst>
        </xdr:cNvPr>
        <xdr:cNvSpPr/>
      </xdr:nvSpPr>
      <xdr:spPr>
        <a:xfrm>
          <a:off x="292608" y="3142071"/>
          <a:ext cx="952639" cy="173876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38687</xdr:colOff>
      <xdr:row>15</xdr:row>
      <xdr:rowOff>89522</xdr:rowOff>
    </xdr:from>
    <xdr:to>
      <xdr:col>4</xdr:col>
      <xdr:colOff>6396</xdr:colOff>
      <xdr:row>17</xdr:row>
      <xdr:rowOff>86451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1A861A0-C645-4BF4-8142-9C33EBD9C1D7}"/>
            </a:ext>
          </a:extLst>
        </xdr:cNvPr>
        <xdr:cNvCxnSpPr>
          <a:endCxn id="15" idx="0"/>
        </xdr:cNvCxnSpPr>
      </xdr:nvCxnSpPr>
      <xdr:spPr>
        <a:xfrm flipH="1">
          <a:off x="770207" y="2764142"/>
          <a:ext cx="2162269" cy="3779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457201</xdr:colOff>
      <xdr:row>16</xdr:row>
      <xdr:rowOff>89521</xdr:rowOff>
    </xdr:from>
    <xdr:to>
      <xdr:col>3</xdr:col>
      <xdr:colOff>716173</xdr:colOff>
      <xdr:row>17</xdr:row>
      <xdr:rowOff>83297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482F58E-2424-47D3-89F9-7EB5AF843D47}"/>
            </a:ext>
          </a:extLst>
        </xdr:cNvPr>
        <xdr:cNvCxnSpPr>
          <a:endCxn id="24" idx="0"/>
        </xdr:cNvCxnSpPr>
      </xdr:nvCxnSpPr>
      <xdr:spPr>
        <a:xfrm flipH="1">
          <a:off x="1920241" y="2954641"/>
          <a:ext cx="990492" cy="1842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261276</xdr:colOff>
      <xdr:row>16</xdr:row>
      <xdr:rowOff>42203</xdr:rowOff>
    </xdr:from>
    <xdr:to>
      <xdr:col>8</xdr:col>
      <xdr:colOff>449656</xdr:colOff>
      <xdr:row>18</xdr:row>
      <xdr:rowOff>67269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857B0AE6-D840-4CA6-BCE0-92791177655F}"/>
            </a:ext>
          </a:extLst>
        </xdr:cNvPr>
        <xdr:cNvCxnSpPr>
          <a:endCxn id="14" idx="0"/>
        </xdr:cNvCxnSpPr>
      </xdr:nvCxnSpPr>
      <xdr:spPr>
        <a:xfrm flipH="1">
          <a:off x="6113436" y="2907323"/>
          <a:ext cx="188380" cy="4060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62739</xdr:colOff>
      <xdr:row>7</xdr:row>
      <xdr:rowOff>141372</xdr:rowOff>
    </xdr:from>
    <xdr:to>
      <xdr:col>2</xdr:col>
      <xdr:colOff>674935</xdr:colOff>
      <xdr:row>7</xdr:row>
      <xdr:rowOff>169891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7FD97D93-9D68-4D20-B9F1-24EEFFB4BC45}"/>
            </a:ext>
          </a:extLst>
        </xdr:cNvPr>
        <xdr:cNvCxnSpPr/>
      </xdr:nvCxnSpPr>
      <xdr:spPr>
        <a:xfrm flipH="1">
          <a:off x="1586739" y="1293897"/>
          <a:ext cx="612196" cy="28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606878</xdr:colOff>
      <xdr:row>7</xdr:row>
      <xdr:rowOff>4763</xdr:rowOff>
    </xdr:from>
    <xdr:to>
      <xdr:col>12</xdr:col>
      <xdr:colOff>0</xdr:colOff>
      <xdr:row>7</xdr:row>
      <xdr:rowOff>99753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94A10581-0B60-4599-AB3B-DFD2EF94B4EC}"/>
            </a:ext>
          </a:extLst>
        </xdr:cNvPr>
        <xdr:cNvCxnSpPr>
          <a:endCxn id="3" idx="3"/>
        </xdr:cNvCxnSpPr>
      </xdr:nvCxnSpPr>
      <xdr:spPr>
        <a:xfrm flipH="1" flipV="1">
          <a:off x="8217353" y="1347788"/>
          <a:ext cx="917122" cy="949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30650</xdr:colOff>
      <xdr:row>11</xdr:row>
      <xdr:rowOff>11082</xdr:rowOff>
    </xdr:from>
    <xdr:to>
      <xdr:col>8</xdr:col>
      <xdr:colOff>492167</xdr:colOff>
      <xdr:row>11</xdr:row>
      <xdr:rowOff>189062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5B97B68-E20C-4864-9A38-65D1CC25B03C}"/>
            </a:ext>
          </a:extLst>
        </xdr:cNvPr>
        <xdr:cNvSpPr/>
      </xdr:nvSpPr>
      <xdr:spPr>
        <a:xfrm>
          <a:off x="5882810" y="1923702"/>
          <a:ext cx="461517" cy="17798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348836</xdr:colOff>
      <xdr:row>11</xdr:row>
      <xdr:rowOff>15048</xdr:rowOff>
    </xdr:from>
    <xdr:to>
      <xdr:col>2</xdr:col>
      <xdr:colOff>644770</xdr:colOff>
      <xdr:row>12</xdr:row>
      <xdr:rowOff>1197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0B4526D-6DE6-43E3-B0F8-C82DBBC3BBA5}"/>
            </a:ext>
          </a:extLst>
        </xdr:cNvPr>
        <xdr:cNvSpPr/>
      </xdr:nvSpPr>
      <xdr:spPr>
        <a:xfrm>
          <a:off x="1811876" y="1927668"/>
          <a:ext cx="295934" cy="1766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644770</xdr:colOff>
      <xdr:row>11</xdr:row>
      <xdr:rowOff>100072</xdr:rowOff>
    </xdr:from>
    <xdr:to>
      <xdr:col>8</xdr:col>
      <xdr:colOff>30650</xdr:colOff>
      <xdr:row>11</xdr:row>
      <xdr:rowOff>104039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9A6CFDED-8795-4C3F-8669-23DE9A7A98EE}"/>
            </a:ext>
          </a:extLst>
        </xdr:cNvPr>
        <xdr:cNvCxnSpPr>
          <a:stCxn id="22" idx="3"/>
          <a:endCxn id="21" idx="1"/>
        </xdr:cNvCxnSpPr>
      </xdr:nvCxnSpPr>
      <xdr:spPr>
        <a:xfrm flipV="1">
          <a:off x="2107810" y="2012692"/>
          <a:ext cx="3775000" cy="3967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279863</xdr:colOff>
      <xdr:row>17</xdr:row>
      <xdr:rowOff>83297</xdr:rowOff>
    </xdr:from>
    <xdr:to>
      <xdr:col>2</xdr:col>
      <xdr:colOff>634539</xdr:colOff>
      <xdr:row>18</xdr:row>
      <xdr:rowOff>69445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B4733AD-4142-40C7-9E70-D3367FACF487}"/>
            </a:ext>
          </a:extLst>
        </xdr:cNvPr>
        <xdr:cNvSpPr/>
      </xdr:nvSpPr>
      <xdr:spPr>
        <a:xfrm>
          <a:off x="1742903" y="3138917"/>
          <a:ext cx="354676" cy="17664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496803</xdr:colOff>
      <xdr:row>12</xdr:row>
      <xdr:rowOff>1197</xdr:rowOff>
    </xdr:from>
    <xdr:to>
      <xdr:col>3</xdr:col>
      <xdr:colOff>696989</xdr:colOff>
      <xdr:row>13</xdr:row>
      <xdr:rowOff>63945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98EAE61-E3CF-409C-8796-6FA3B3A5349A}"/>
            </a:ext>
          </a:extLst>
        </xdr:cNvPr>
        <xdr:cNvCxnSpPr>
          <a:stCxn id="22" idx="2"/>
        </xdr:cNvCxnSpPr>
      </xdr:nvCxnSpPr>
      <xdr:spPr>
        <a:xfrm>
          <a:off x="1959843" y="2104317"/>
          <a:ext cx="931706" cy="2532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261409</xdr:colOff>
      <xdr:row>11</xdr:row>
      <xdr:rowOff>189062</xdr:rowOff>
    </xdr:from>
    <xdr:to>
      <xdr:col>8</xdr:col>
      <xdr:colOff>326115</xdr:colOff>
      <xdr:row>12</xdr:row>
      <xdr:rowOff>179044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9D3B1CD2-798E-47F4-B518-CC61160A6F29}"/>
            </a:ext>
          </a:extLst>
        </xdr:cNvPr>
        <xdr:cNvCxnSpPr>
          <a:endCxn id="21" idx="2"/>
        </xdr:cNvCxnSpPr>
      </xdr:nvCxnSpPr>
      <xdr:spPr>
        <a:xfrm flipH="1" flipV="1">
          <a:off x="6113569" y="2101682"/>
          <a:ext cx="64706" cy="1804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5"/>
  <sheetViews>
    <sheetView showGridLines="0" showRowColHeaders="0" zoomScaleNormal="100" workbookViewId="0">
      <selection sqref="A1:O2"/>
    </sheetView>
  </sheetViews>
  <sheetFormatPr defaultRowHeight="15" x14ac:dyDescent="0.2"/>
  <cols>
    <col min="4" max="4" width="8.77734375" customWidth="1"/>
  </cols>
  <sheetData>
    <row r="1" spans="1:15" ht="15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5" customHeight="1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5" spans="1:15" x14ac:dyDescent="0.2">
      <c r="D5" t="s">
        <v>1</v>
      </c>
      <c r="F5" s="8">
        <v>43500</v>
      </c>
    </row>
    <row r="6" spans="1:15" x14ac:dyDescent="0.2">
      <c r="D6" t="s">
        <v>2</v>
      </c>
      <c r="F6" s="3">
        <f>F5*F22/F25*F16/F15/60*3.14*F7*3.6/1000</f>
        <v>106.84373333333335</v>
      </c>
    </row>
    <row r="7" spans="1:15" x14ac:dyDescent="0.2">
      <c r="D7" t="s">
        <v>3</v>
      </c>
      <c r="F7" s="8">
        <v>64</v>
      </c>
      <c r="M7" t="s">
        <v>3</v>
      </c>
      <c r="O7" s="8">
        <v>62</v>
      </c>
    </row>
    <row r="8" spans="1:15" x14ac:dyDescent="0.2">
      <c r="D8" t="s">
        <v>4</v>
      </c>
      <c r="F8" s="2">
        <f>F22/F25*F16/F15*3.14*F7</f>
        <v>40.936296296296291</v>
      </c>
      <c r="M8" t="s">
        <v>4</v>
      </c>
      <c r="O8" s="2">
        <f>F22/F25*F13/J13*J15/L14*3.14*O7</f>
        <v>40.673884140550804</v>
      </c>
    </row>
    <row r="9" spans="1:15" x14ac:dyDescent="0.2">
      <c r="D9" t="s">
        <v>5</v>
      </c>
      <c r="F9" s="2">
        <f>1/(F16/F15)</f>
        <v>2</v>
      </c>
      <c r="M9" t="s">
        <v>5</v>
      </c>
      <c r="O9" s="2">
        <f>1/(F13/J13*J15/L14)</f>
        <v>1.9500000000000002</v>
      </c>
    </row>
    <row r="10" spans="1:15" x14ac:dyDescent="0.2">
      <c r="M10" t="s">
        <v>6</v>
      </c>
      <c r="O10" s="4">
        <f>(1/O9*3.14*O7)/(1/F9*3.14*F7)</f>
        <v>0.99358974358974339</v>
      </c>
    </row>
    <row r="13" spans="1:15" x14ac:dyDescent="0.2">
      <c r="E13" t="s">
        <v>7</v>
      </c>
      <c r="F13" s="5">
        <v>22</v>
      </c>
      <c r="I13" t="s">
        <v>7</v>
      </c>
      <c r="J13" s="5">
        <v>26</v>
      </c>
    </row>
    <row r="14" spans="1:15" x14ac:dyDescent="0.2">
      <c r="K14" t="s">
        <v>7</v>
      </c>
      <c r="L14" s="5">
        <v>33</v>
      </c>
    </row>
    <row r="15" spans="1:15" x14ac:dyDescent="0.2">
      <c r="E15" t="s">
        <v>7</v>
      </c>
      <c r="F15" s="5">
        <v>40</v>
      </c>
      <c r="I15" t="s">
        <v>7</v>
      </c>
      <c r="J15" s="5">
        <v>20</v>
      </c>
    </row>
    <row r="16" spans="1:15" x14ac:dyDescent="0.2">
      <c r="E16" t="s">
        <v>7</v>
      </c>
      <c r="F16" s="5">
        <v>20</v>
      </c>
    </row>
    <row r="22" spans="5:6" x14ac:dyDescent="0.2">
      <c r="E22" t="s">
        <v>8</v>
      </c>
      <c r="F22" s="8">
        <v>22</v>
      </c>
    </row>
    <row r="25" spans="5:6" x14ac:dyDescent="0.2">
      <c r="E25" t="s">
        <v>9</v>
      </c>
      <c r="F25" s="8">
        <v>54</v>
      </c>
    </row>
  </sheetData>
  <sheetProtection sheet="1" selectLockedCells="1"/>
  <mergeCells count="1">
    <mergeCell ref="A1:O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8E43-2157-47E8-AC44-ADFE05E1A886}">
  <sheetPr codeName="Blad1"/>
  <dimension ref="A1:O25"/>
  <sheetViews>
    <sheetView showGridLines="0" showRowColHeaders="0" zoomScaleNormal="100" workbookViewId="0">
      <selection sqref="A1:O2"/>
    </sheetView>
  </sheetViews>
  <sheetFormatPr defaultRowHeight="15" x14ac:dyDescent="0.2"/>
  <cols>
    <col min="4" max="4" width="8.77734375" customWidth="1"/>
  </cols>
  <sheetData>
    <row r="1" spans="1:15" x14ac:dyDescent="0.2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5.75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x14ac:dyDescent="0.2">
      <c r="D3" t="s">
        <v>10</v>
      </c>
      <c r="F3" s="9">
        <v>14.8</v>
      </c>
      <c r="G3" t="s">
        <v>12</v>
      </c>
    </row>
    <row r="4" spans="1:15" x14ac:dyDescent="0.2">
      <c r="D4" t="s">
        <v>11</v>
      </c>
      <c r="F4" s="6">
        <v>2450</v>
      </c>
    </row>
    <row r="5" spans="1:15" x14ac:dyDescent="0.2">
      <c r="D5" t="s">
        <v>1</v>
      </c>
      <c r="F5" s="1">
        <f>F3*F4</f>
        <v>36260</v>
      </c>
    </row>
    <row r="6" spans="1:15" x14ac:dyDescent="0.2">
      <c r="D6" t="s">
        <v>2</v>
      </c>
      <c r="F6" s="3">
        <f>F5*F22/F25*F16/F15/60*3.14*F7*3.6/1000</f>
        <v>98.371929600000001</v>
      </c>
      <c r="G6" t="s">
        <v>17</v>
      </c>
    </row>
    <row r="7" spans="1:15" x14ac:dyDescent="0.2">
      <c r="D7" t="s">
        <v>3</v>
      </c>
      <c r="F7" s="6">
        <v>64</v>
      </c>
      <c r="M7" t="s">
        <v>3</v>
      </c>
      <c r="O7" s="6">
        <v>62</v>
      </c>
    </row>
    <row r="8" spans="1:15" x14ac:dyDescent="0.2">
      <c r="D8" t="s">
        <v>4</v>
      </c>
      <c r="F8" s="2">
        <f>F22/F25*F16/F15*3.14*F7</f>
        <v>45.216000000000001</v>
      </c>
      <c r="M8" t="s">
        <v>4</v>
      </c>
      <c r="O8" s="2">
        <f>F22/F25*F13/J13*J15/L14*3.14*O7</f>
        <v>44.926153846153852</v>
      </c>
    </row>
    <row r="9" spans="1:15" x14ac:dyDescent="0.2">
      <c r="D9" t="s">
        <v>5</v>
      </c>
      <c r="F9" s="2">
        <f>1/(F16/F15)</f>
        <v>2</v>
      </c>
      <c r="M9" t="s">
        <v>5</v>
      </c>
      <c r="O9" s="2">
        <f>1/(F13/J13*J15/L14)</f>
        <v>1.9500000000000002</v>
      </c>
    </row>
    <row r="10" spans="1:15" x14ac:dyDescent="0.2">
      <c r="M10" t="s">
        <v>6</v>
      </c>
      <c r="O10" s="4">
        <f>(1/O9*3.14*O7)/(1/F9*3.14*F7)</f>
        <v>0.99358974358974339</v>
      </c>
    </row>
    <row r="13" spans="1:15" x14ac:dyDescent="0.2">
      <c r="E13" t="s">
        <v>7</v>
      </c>
      <c r="F13" s="10">
        <v>22</v>
      </c>
      <c r="I13" t="s">
        <v>7</v>
      </c>
      <c r="J13" s="10">
        <v>26</v>
      </c>
    </row>
    <row r="14" spans="1:15" x14ac:dyDescent="0.2">
      <c r="K14" t="s">
        <v>7</v>
      </c>
      <c r="L14" s="10">
        <v>33</v>
      </c>
    </row>
    <row r="15" spans="1:15" x14ac:dyDescent="0.2">
      <c r="E15" t="s">
        <v>7</v>
      </c>
      <c r="F15" s="10">
        <v>40</v>
      </c>
      <c r="I15" t="s">
        <v>7</v>
      </c>
      <c r="J15" s="10">
        <v>20</v>
      </c>
    </row>
    <row r="16" spans="1:15" x14ac:dyDescent="0.2">
      <c r="E16" t="s">
        <v>7</v>
      </c>
      <c r="F16" s="10">
        <v>20</v>
      </c>
    </row>
    <row r="22" spans="5:8" x14ac:dyDescent="0.2">
      <c r="E22" t="s">
        <v>8</v>
      </c>
      <c r="F22" s="6">
        <v>18</v>
      </c>
      <c r="G22" t="s">
        <v>18</v>
      </c>
    </row>
    <row r="25" spans="5:8" x14ac:dyDescent="0.2">
      <c r="E25" t="s">
        <v>9</v>
      </c>
      <c r="F25" s="6">
        <v>40</v>
      </c>
      <c r="G25" t="s">
        <v>15</v>
      </c>
      <c r="H25" t="s">
        <v>14</v>
      </c>
    </row>
  </sheetData>
  <sheetProtection sheet="1" selectLockedCells="1"/>
  <mergeCells count="1">
    <mergeCell ref="A1:O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8E9A-F677-4EA5-B25B-719D57193837}">
  <sheetPr codeName="Sheet11"/>
  <dimension ref="A1:S32"/>
  <sheetViews>
    <sheetView showGridLines="0" showRowColHeaders="0" tabSelected="1" topLeftCell="B1" zoomScaleNormal="100" workbookViewId="0">
      <selection activeCell="F3" sqref="F3"/>
    </sheetView>
  </sheetViews>
  <sheetFormatPr defaultRowHeight="15" x14ac:dyDescent="0.2"/>
  <cols>
    <col min="4" max="4" width="8.77734375" customWidth="1"/>
    <col min="17" max="19" width="8.88671875" hidden="1" customWidth="1"/>
  </cols>
  <sheetData>
    <row r="1" spans="1:19" x14ac:dyDescent="0.2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9" ht="15.75" thickBot="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9" x14ac:dyDescent="0.2">
      <c r="D3" t="s">
        <v>10</v>
      </c>
      <c r="F3" s="9">
        <v>14.8</v>
      </c>
      <c r="G3" t="s">
        <v>12</v>
      </c>
    </row>
    <row r="4" spans="1:19" x14ac:dyDescent="0.2">
      <c r="D4" t="s">
        <v>11</v>
      </c>
      <c r="F4" s="6">
        <v>2450</v>
      </c>
      <c r="R4">
        <f>F5*F23/F26*F16/F15/60*3.14*F7*3.6/1000</f>
        <v>101.88853977272728</v>
      </c>
    </row>
    <row r="5" spans="1:19" x14ac:dyDescent="0.2">
      <c r="D5" t="s">
        <v>1</v>
      </c>
      <c r="F5" s="1">
        <f>F3*F4</f>
        <v>36260</v>
      </c>
    </row>
    <row r="6" spans="1:19" x14ac:dyDescent="0.2">
      <c r="D6" t="s">
        <v>2</v>
      </c>
      <c r="F6" s="3">
        <f>IF($F$30=0.8,F5*H23/H26*F16/F15/60*3.14*F7*3.6/1000,F5*F23/F26*F16/F15/60*3.14*F7*3.6/1000)</f>
        <v>101.88853977272728</v>
      </c>
      <c r="G6" t="s">
        <v>17</v>
      </c>
    </row>
    <row r="7" spans="1:19" s="11" customFormat="1" x14ac:dyDescent="0.2">
      <c r="D7" t="s">
        <v>3</v>
      </c>
      <c r="E7"/>
      <c r="F7" s="6">
        <v>75</v>
      </c>
    </row>
    <row r="8" spans="1:19" x14ac:dyDescent="0.2">
      <c r="D8" t="s">
        <v>4</v>
      </c>
      <c r="F8" s="2">
        <f>IF(F30=1,F23/F26*F16/F15*3.14*F7,H23/H26*F16/F15*3.14*F7)</f>
        <v>46.832386363636367</v>
      </c>
      <c r="M8" t="s">
        <v>3</v>
      </c>
      <c r="O8" s="6">
        <v>68</v>
      </c>
      <c r="R8" s="14">
        <v>0.8</v>
      </c>
    </row>
    <row r="9" spans="1:19" x14ac:dyDescent="0.2">
      <c r="D9" t="s">
        <v>5</v>
      </c>
      <c r="F9" s="2">
        <f>1/(F16/F15)</f>
        <v>2.4</v>
      </c>
      <c r="M9" t="s">
        <v>4</v>
      </c>
      <c r="O9" s="2">
        <f>IF(F30=1,F23/F26*F13/J14*J16/L15*3.14*O8,H23/H26*F13/J14*J16/L15*3.14*O8)</f>
        <v>47.168509090909104</v>
      </c>
      <c r="R9" s="14">
        <v>1</v>
      </c>
    </row>
    <row r="10" spans="1:19" x14ac:dyDescent="0.2">
      <c r="M10" t="s">
        <v>5</v>
      </c>
      <c r="O10" s="2">
        <f>1/(F13/J14*J16/L15)</f>
        <v>2.1604938271604941</v>
      </c>
    </row>
    <row r="11" spans="1:19" x14ac:dyDescent="0.2">
      <c r="M11" t="s">
        <v>6</v>
      </c>
      <c r="O11" s="4">
        <f>(1/O10*3.14*O8)/(1/F9*3.14*F7)</f>
        <v>1.0071771428571428</v>
      </c>
    </row>
    <row r="13" spans="1:19" x14ac:dyDescent="0.2">
      <c r="E13" t="s">
        <v>7</v>
      </c>
      <c r="F13" s="10">
        <v>18</v>
      </c>
      <c r="R13">
        <f>(F26+F23)/2</f>
        <v>32.5</v>
      </c>
      <c r="S13" s="11">
        <f>((57+H23)/2)*0.8</f>
        <v>33.6</v>
      </c>
    </row>
    <row r="14" spans="1:19" x14ac:dyDescent="0.2">
      <c r="I14" t="s">
        <v>7</v>
      </c>
      <c r="J14" s="10">
        <v>25</v>
      </c>
    </row>
    <row r="15" spans="1:19" x14ac:dyDescent="0.2">
      <c r="E15" t="s">
        <v>7</v>
      </c>
      <c r="F15" s="10">
        <v>48</v>
      </c>
      <c r="K15" t="s">
        <v>7</v>
      </c>
      <c r="L15" s="10">
        <v>28</v>
      </c>
    </row>
    <row r="16" spans="1:19" x14ac:dyDescent="0.2">
      <c r="E16" t="s">
        <v>7</v>
      </c>
      <c r="F16" s="10">
        <v>20</v>
      </c>
      <c r="I16" t="s">
        <v>7</v>
      </c>
      <c r="J16" s="10">
        <v>18</v>
      </c>
      <c r="Q16">
        <v>36</v>
      </c>
    </row>
    <row r="17" spans="5:19" x14ac:dyDescent="0.2">
      <c r="Q17">
        <v>38</v>
      </c>
    </row>
    <row r="18" spans="5:19" x14ac:dyDescent="0.2">
      <c r="Q18">
        <v>40</v>
      </c>
    </row>
    <row r="19" spans="5:19" x14ac:dyDescent="0.2">
      <c r="M19" s="7"/>
      <c r="Q19">
        <v>42</v>
      </c>
    </row>
    <row r="20" spans="5:19" x14ac:dyDescent="0.2">
      <c r="E20" s="11"/>
      <c r="F20" s="11"/>
      <c r="Q20">
        <v>44</v>
      </c>
    </row>
    <row r="21" spans="5:19" x14ac:dyDescent="0.2">
      <c r="Q21">
        <v>46</v>
      </c>
    </row>
    <row r="22" spans="5:19" ht="15.75" thickBot="1" x14ac:dyDescent="0.25"/>
    <row r="23" spans="5:19" ht="15" customHeight="1" x14ac:dyDescent="0.2">
      <c r="E23" t="s">
        <v>8</v>
      </c>
      <c r="F23" s="15">
        <v>21</v>
      </c>
      <c r="G23" s="16"/>
      <c r="H23" s="16">
        <v>27</v>
      </c>
      <c r="I23" s="35" t="s">
        <v>21</v>
      </c>
      <c r="J23" s="36"/>
      <c r="R23">
        <v>56</v>
      </c>
    </row>
    <row r="24" spans="5:19" ht="15.75" x14ac:dyDescent="0.2">
      <c r="F24" s="31" t="str">
        <f>IF(F30=1,"modul 1","")</f>
        <v>modul 1</v>
      </c>
      <c r="G24" s="12"/>
      <c r="H24" s="33" t="str">
        <f>IF(F30=0.8, "modul 0.8","")</f>
        <v/>
      </c>
      <c r="I24" s="37"/>
      <c r="J24" s="38"/>
      <c r="R24">
        <v>57</v>
      </c>
    </row>
    <row r="25" spans="5:19" ht="15.75" x14ac:dyDescent="0.2">
      <c r="F25" s="32"/>
      <c r="G25" s="13"/>
      <c r="H25" s="34"/>
      <c r="I25" s="37"/>
      <c r="J25" s="38"/>
      <c r="R25">
        <v>58</v>
      </c>
    </row>
    <row r="26" spans="5:19" ht="15.75" thickBot="1" x14ac:dyDescent="0.25">
      <c r="E26" t="s">
        <v>9</v>
      </c>
      <c r="F26" s="17">
        <v>44</v>
      </c>
      <c r="G26" s="18"/>
      <c r="H26" s="18">
        <v>57</v>
      </c>
      <c r="I26" s="39"/>
      <c r="J26" s="40"/>
    </row>
    <row r="29" spans="5:19" ht="15.75" thickBot="1" x14ac:dyDescent="0.25">
      <c r="R29" t="s">
        <v>19</v>
      </c>
    </row>
    <row r="30" spans="5:19" x14ac:dyDescent="0.2">
      <c r="E30" s="29" t="s">
        <v>20</v>
      </c>
      <c r="F30" s="27">
        <v>1</v>
      </c>
      <c r="R30">
        <v>31.2</v>
      </c>
      <c r="S30">
        <v>34.1</v>
      </c>
    </row>
    <row r="31" spans="5:19" ht="15.75" thickBot="1" x14ac:dyDescent="0.25">
      <c r="E31" s="30"/>
      <c r="F31" s="28"/>
    </row>
    <row r="32" spans="5:19" x14ac:dyDescent="0.2">
      <c r="E32" s="19"/>
      <c r="F32" s="20"/>
    </row>
  </sheetData>
  <sheetProtection sheet="1" selectLockedCells="1"/>
  <mergeCells count="6">
    <mergeCell ref="F30:F31"/>
    <mergeCell ref="E30:E31"/>
    <mergeCell ref="A1:O2"/>
    <mergeCell ref="F24:F25"/>
    <mergeCell ref="H24:H25"/>
    <mergeCell ref="I23:J26"/>
  </mergeCells>
  <conditionalFormatting sqref="R13">
    <cfRule type="cellIs" dxfId="7" priority="23" operator="between">
      <formula>$R$30</formula>
      <formula>$S$30</formula>
    </cfRule>
  </conditionalFormatting>
  <conditionalFormatting sqref="G32">
    <cfRule type="cellIs" dxfId="6" priority="21" operator="between">
      <formula>$R$30</formula>
      <formula>$S$30</formula>
    </cfRule>
  </conditionalFormatting>
  <conditionalFormatting sqref="M22">
    <cfRule type="expression" priority="17">
      <formula>"ALS($F$25+$F$22)/2 groter dan 31,2"</formula>
    </cfRule>
  </conditionalFormatting>
  <conditionalFormatting sqref="S13">
    <cfRule type="cellIs" dxfId="5" priority="10" operator="between">
      <formula>$R$30</formula>
      <formula>$S$30</formula>
    </cfRule>
  </conditionalFormatting>
  <conditionalFormatting sqref="F23 F26">
    <cfRule type="expression" dxfId="4" priority="8">
      <formula>AND($R$13&gt;$R$30,$R$13&lt;$S$30)</formula>
    </cfRule>
  </conditionalFormatting>
  <conditionalFormatting sqref="H23">
    <cfRule type="expression" dxfId="3" priority="4">
      <formula>AND($S$13&gt;$R$30,$S$13&lt;$S$30)</formula>
    </cfRule>
    <cfRule type="expression" dxfId="2" priority="6">
      <formula>"EN($S$12&gt;$R$29;$S$12&lt;$S$29)"</formula>
    </cfRule>
  </conditionalFormatting>
  <conditionalFormatting sqref="H26">
    <cfRule type="expression" dxfId="1" priority="3">
      <formula>AND($S$13&gt;$R$30,$S$13&lt;$S$30)</formula>
    </cfRule>
  </conditionalFormatting>
  <conditionalFormatting sqref="F23:F26">
    <cfRule type="expression" dxfId="0" priority="2">
      <formula>"ALS($F$30=1)"</formula>
    </cfRule>
  </conditionalFormatting>
  <dataValidations count="4">
    <dataValidation type="list" allowBlank="1" showInputMessage="1" showErrorMessage="1" sqref="H26" xr:uid="{6DFE6A7A-1925-4607-9C8A-C347AD829CA4}">
      <formula1>$R$23:$R$25</formula1>
    </dataValidation>
    <dataValidation type="list" allowBlank="1" showInputMessage="1" showErrorMessage="1" sqref="F30" xr:uid="{8DF55F72-F790-4835-A603-465CCACE6394}">
      <formula1>$R$8:$R$9</formula1>
    </dataValidation>
    <dataValidation type="list" allowBlank="1" showInputMessage="1" showErrorMessage="1" sqref="G26" xr:uid="{79E7142D-ED81-4DEF-B2E5-BF497C2DB6D0}">
      <formula1>$Q$17:$Q$21</formula1>
    </dataValidation>
    <dataValidation type="list" allowBlank="1" showInputMessage="1" showErrorMessage="1" sqref="F26" xr:uid="{19C08B59-F6E5-4402-8DBA-003261467866}">
      <formula1>$Q$16:$Q$21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N F x J U s X r n s S i A A A A 9 Q A A A B I A H A B D b 2 5 m a W c v U G F j a 2 F n Z S 5 4 b W w g o h g A K K A U A A A A A A A A A A A A A A A A A A A A A A A A A A A A h Y + x D o I w F E V / h X S n L X U h 5 F E G V z A m J s a 1 g Q q N 8 D C 0 W P 7 N w U / y F 8 Q o 6 u Z 4 7 z n D v f f r D b K p a 4 O L H q z p M S U R 5 S T Q W P a V w T o l o z u G M c k k b F V 5 U r U O Z h l t M t k q J Y 1 z 5 4 Q x 7 z 3 1 K 9 o P N R O c R + x Q 5 L u y 0 Z 0 i H 9 n 8 l 0 O D 1 i k s N Z G w f 4 2 R g s Y x F X y e B G z p o D D 4 5 W J m T / p T w n p s 3 T h o i W 2 4 y Y E t E d j 7 g n w A U E s D B B Q A A g A I A D R c S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X E l S K I p H u A 4 A A A A R A A A A E w A c A E Z v c m 1 1 b G F z L 1 N l Y 3 R p b 2 4 x L m 0 g o h g A K K A U A A A A A A A A A A A A A A A A A A A A A A A A A A A A K 0 5 N L s n M z 1 M I h t C G 1 g B Q S w E C L Q A U A A I A C A A 0 X E l S x e u e x K I A A A D 1 A A A A E g A A A A A A A A A A A A A A A A A A A A A A Q 2 9 u Z m l n L 1 B h Y 2 t h Z 2 U u e G 1 s U E s B A i 0 A F A A C A A g A N F x J U g / K 6 a u k A A A A 6 Q A A A B M A A A A A A A A A A A A A A A A A 7 g A A A F t D b 2 5 0 Z W 5 0 X 1 R 5 c G V z X S 5 4 b W x Q S w E C L Q A U A A I A C A A 0 X E l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J Y u R 4 e a P U W E E g E T i 5 C O f g A A A A A C A A A A A A A Q Z g A A A A E A A C A A A A C l Z 3 8 c p v 4 4 C V U i 4 h H 9 y B i i X H 8 s Q r + Y I j h c 3 9 P M n i r L G Q A A A A A O g A A A A A I A A C A A A A A 9 r Z 7 s C 5 3 7 o r f X P S Q Q p Y o H V I z 6 c I T T j m C v q G u 2 u G 2 c N l A A A A B F Y w h k 2 E K E H 4 J C V 1 W m G 2 7 Z 7 2 7 w f j A n 8 w / M H V F W x q o 0 R 5 4 7 d f c c t 9 m S M K 8 A Q U C 7 I j u K K C T m t W Y + u f p 8 v 1 I 1 U w 6 Y G 6 N r O R o n 9 n A D b X s K o F B X a k A A A A A V u J F a Z B o 2 V 0 l K S G 4 g l i o v z + p U f b h l l h 0 f q m 6 B H x / M t 5 P o w w q U b V v I l P 3 P h G 7 S 1 E V Y b M D h 4 9 Z m D B L E 4 8 A k y s E m < / D a t a M a s h u p > 
</file>

<file path=customXml/itemProps1.xml><?xml version="1.0" encoding="utf-8"?>
<ds:datastoreItem xmlns:ds="http://schemas.openxmlformats.org/officeDocument/2006/customXml" ds:itemID="{FC036238-D5C5-4266-B54B-C9FFF0213E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750</vt:lpstr>
      <vt:lpstr>750e</vt:lpstr>
      <vt:lpstr>989e</vt:lpstr>
      <vt:lpstr>'989e'!Criteria</vt:lpstr>
    </vt:vector>
  </TitlesOfParts>
  <Manager/>
  <Company>European Patent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Zevenhoven</dc:creator>
  <cp:keywords/>
  <dc:description/>
  <cp:lastModifiedBy>Michael Salven</cp:lastModifiedBy>
  <cp:revision/>
  <dcterms:created xsi:type="dcterms:W3CDTF">2019-09-16T09:56:11Z</dcterms:created>
  <dcterms:modified xsi:type="dcterms:W3CDTF">2021-02-09T19:07:10Z</dcterms:modified>
  <cp:category/>
  <cp:contentStatus/>
</cp:coreProperties>
</file>