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55" yWindow="1140" windowWidth="15600" windowHeight="7590" activeTab="0"/>
  </bookViews>
  <sheets>
    <sheet name="A700 Roll Center" sheetId="1" r:id="rId1"/>
    <sheet name="F Workings" sheetId="2" state="hidden" r:id="rId2"/>
    <sheet name="R Workings" sheetId="3" state="hidden" r:id="rId3"/>
    <sheet name="Averages" sheetId="4" state="hidden" r:id="rId4"/>
  </sheets>
  <definedNames/>
  <calcPr fullCalcOnLoad="1"/>
</workbook>
</file>

<file path=xl/comments1.xml><?xml version="1.0" encoding="utf-8"?>
<comments xmlns="http://schemas.openxmlformats.org/spreadsheetml/2006/main">
  <authors>
    <author>Ed Clark</author>
  </authors>
  <commentList>
    <comment ref="F16" authorId="0">
      <text>
        <r>
          <rPr>
            <b/>
            <sz val="8"/>
            <rFont val="Tahoma"/>
            <family val="0"/>
          </rPr>
          <t>Ed Clark:</t>
        </r>
        <r>
          <rPr>
            <sz val="8"/>
            <rFont val="Tahoma"/>
            <family val="0"/>
          </rPr>
          <t xml:space="preserve">
Enter ride height (mm)</t>
        </r>
      </text>
    </comment>
    <comment ref="O16" authorId="0">
      <text>
        <r>
          <rPr>
            <b/>
            <sz val="8"/>
            <rFont val="Tahoma"/>
            <family val="0"/>
          </rPr>
          <t>Ed Clark:</t>
        </r>
        <r>
          <rPr>
            <sz val="8"/>
            <rFont val="Tahoma"/>
            <family val="0"/>
          </rPr>
          <t xml:space="preserve">
Enter ride height (mm)</t>
        </r>
      </text>
    </comment>
  </commentList>
</comments>
</file>

<file path=xl/sharedStrings.xml><?xml version="1.0" encoding="utf-8"?>
<sst xmlns="http://schemas.openxmlformats.org/spreadsheetml/2006/main" count="274" uniqueCount="134">
  <si>
    <t>Measurement</t>
  </si>
  <si>
    <t>Ride Height (with tyres)</t>
  </si>
  <si>
    <t>Ride Height (on setup blocks)</t>
  </si>
  <si>
    <t>Width between outer face of hex adaptors</t>
  </si>
  <si>
    <t>Camber Link - Outer Piviot Horizontal</t>
  </si>
  <si>
    <t>Camber Link - Outer Piviot Vertical</t>
  </si>
  <si>
    <t>Camber Link - Inner Piviot Horizontal</t>
  </si>
  <si>
    <t>Camber Link - Inner Piviot Vertical</t>
  </si>
  <si>
    <t>Suspension Arm - Outer Piviot Horiziontal</t>
  </si>
  <si>
    <t>Suspension Arm - Outer Piviot Vertical</t>
  </si>
  <si>
    <t>Suspension Arm - Inner Piviot Horiziontal</t>
  </si>
  <si>
    <t>Suspension Arm - Inner Piviot Vertical</t>
  </si>
  <si>
    <t>Value (mm)</t>
  </si>
  <si>
    <t>ROLL  CENTER</t>
  </si>
  <si>
    <t>mm</t>
  </si>
  <si>
    <t>slope</t>
  </si>
  <si>
    <t>intercept</t>
  </si>
  <si>
    <t>Center Height of Outer camber link pivot ball stud</t>
  </si>
  <si>
    <t>m</t>
  </si>
  <si>
    <t>b</t>
  </si>
  <si>
    <t>x</t>
  </si>
  <si>
    <t>y</t>
  </si>
  <si>
    <t>Camber Link Slope and Intercept</t>
  </si>
  <si>
    <t>outer camber link pivot</t>
  </si>
  <si>
    <t>inner camber link Pivot</t>
  </si>
  <si>
    <t>A-arm slope and intercept</t>
  </si>
  <si>
    <t>outer A-arm pivot</t>
  </si>
  <si>
    <t>inner A-arm pivot</t>
  </si>
  <si>
    <t>tire contact to instant center</t>
  </si>
  <si>
    <t>instant center</t>
  </si>
  <si>
    <t>center of tire contact patch</t>
  </si>
  <si>
    <t>center of gravity</t>
  </si>
  <si>
    <t>center of car at the ground</t>
  </si>
  <si>
    <t>roll center</t>
  </si>
  <si>
    <t>2</t>
  </si>
  <si>
    <t>center Line</t>
  </si>
  <si>
    <t>Front</t>
  </si>
  <si>
    <t>Rear</t>
  </si>
  <si>
    <t>Wheel Spacer</t>
  </si>
  <si>
    <t>0mm</t>
  </si>
  <si>
    <t>0.5mm</t>
  </si>
  <si>
    <t>1mm</t>
  </si>
  <si>
    <t>1.5mm</t>
  </si>
  <si>
    <t>Ride height</t>
  </si>
  <si>
    <t>Select Setup options</t>
  </si>
  <si>
    <t>With Thanks to John Stranahan for supplying the original (TC5) calculator</t>
  </si>
  <si>
    <t>STATIC ROLL CENTER</t>
  </si>
  <si>
    <t>2mm</t>
  </si>
  <si>
    <t>2.5mm</t>
  </si>
  <si>
    <t>Chassis Plate</t>
  </si>
  <si>
    <t>Chassis thickness</t>
  </si>
  <si>
    <t>Chassis</t>
  </si>
  <si>
    <r>
      <t>How To Use</t>
    </r>
    <r>
      <rPr>
        <sz val="10"/>
        <rFont val="Arial"/>
        <family val="0"/>
      </rPr>
      <t>; Insert your kit settings into the above boxes, and the calculator will produce your static roll centre.
 The reference (0mm) is the ground, so negative values are below the ground, positive above. Assuming the centre of gravity is well above ground, the more positive the number, the higher the roll centre, which in turn gives less roll.</t>
    </r>
  </si>
  <si>
    <t>Shims</t>
  </si>
  <si>
    <t>3mm</t>
  </si>
  <si>
    <t>Inner ball</t>
  </si>
  <si>
    <t>Chassis Thickness</t>
  </si>
  <si>
    <t>Roll Centre Calculator</t>
  </si>
  <si>
    <t>Type R Front Measurements</t>
  </si>
  <si>
    <t>Property</t>
  </si>
  <si>
    <t>Setting</t>
  </si>
  <si>
    <t>Outer Ball Joint Height</t>
  </si>
  <si>
    <t>A700 Front Roll Centre Calculator</t>
  </si>
  <si>
    <t>A700 Rear Roll Centre Calculator</t>
  </si>
  <si>
    <t>3.0mm</t>
  </si>
  <si>
    <t>Lower Inner pin Width</t>
  </si>
  <si>
    <t>Wishbone Length</t>
  </si>
  <si>
    <t>Inner Pivot x</t>
  </si>
  <si>
    <t>Wishbone</t>
  </si>
  <si>
    <t>Inner Link FF x</t>
  </si>
  <si>
    <t>Inner Link FR x</t>
  </si>
  <si>
    <t>Fixed for 7</t>
  </si>
  <si>
    <t>Outer Pivot X</t>
  </si>
  <si>
    <t>Fixed for 6, 8, 10</t>
  </si>
  <si>
    <t>Spacer</t>
  </si>
  <si>
    <t>4mm</t>
  </si>
  <si>
    <t>3.5mm</t>
  </si>
  <si>
    <t>Lower Ball Joint</t>
  </si>
  <si>
    <t>Front Front Camber Link Position</t>
  </si>
  <si>
    <t>Rear Front Camber Link Position</t>
  </si>
  <si>
    <t>Front Rear Camber Link Position</t>
  </si>
  <si>
    <t>Front Front Camber Link Shim</t>
  </si>
  <si>
    <t>Front Rear Camber Link Shim</t>
  </si>
  <si>
    <t>Front Front Lower arm shim</t>
  </si>
  <si>
    <t>Front Rear Lower arm shim</t>
  </si>
  <si>
    <t>-0.5mm</t>
  </si>
  <si>
    <t>Fixed for 5</t>
  </si>
  <si>
    <t>X position</t>
  </si>
  <si>
    <t>FF</t>
  </si>
  <si>
    <t>FR</t>
  </si>
  <si>
    <t>Shim</t>
  </si>
  <si>
    <t>Lower Pin shim</t>
  </si>
  <si>
    <t>Inner pin shim</t>
  </si>
  <si>
    <t>Fixed Values for A700 Front</t>
  </si>
  <si>
    <t>RR</t>
  </si>
  <si>
    <t>RF</t>
  </si>
  <si>
    <t>Rear Front Lower arm shim</t>
  </si>
  <si>
    <t>Rear Rear Lower arm shim</t>
  </si>
  <si>
    <t>Rear Rear Camber Link Position</t>
  </si>
  <si>
    <t>Rear Front Camber Link Shim</t>
  </si>
  <si>
    <t>Rear Rear Camber Link Shim</t>
  </si>
  <si>
    <t>A700 Rear Measurements</t>
  </si>
  <si>
    <r>
      <rPr>
        <b/>
        <sz val="24"/>
        <color indexed="55"/>
        <rFont val="Arial"/>
        <family val="2"/>
      </rPr>
      <t>Awesomatix</t>
    </r>
    <r>
      <rPr>
        <b/>
        <sz val="24"/>
        <color indexed="19"/>
        <rFont val="Arial"/>
        <family val="2"/>
      </rPr>
      <t xml:space="preserve"> </t>
    </r>
    <r>
      <rPr>
        <b/>
        <sz val="24"/>
        <color indexed="10"/>
        <rFont val="Arial"/>
        <family val="2"/>
      </rPr>
      <t>A700</t>
    </r>
  </si>
  <si>
    <t>Front-Front Lower arm shim</t>
  </si>
  <si>
    <t>Front-Rear Lower arm shim</t>
  </si>
  <si>
    <t>Front-Front Camber Link Position</t>
  </si>
  <si>
    <t>Front-Rear Camber Link Position</t>
  </si>
  <si>
    <t>Front-Front Camber Link Shim</t>
  </si>
  <si>
    <t>Front-Rear Camber Link Shim</t>
  </si>
  <si>
    <t>Rear-Front Lower arm shim</t>
  </si>
  <si>
    <t>Rear-Rear Lower arm shim</t>
  </si>
  <si>
    <t>Rear-Front Camber Link Position</t>
  </si>
  <si>
    <t>Rear-Rear Camber Link Position</t>
  </si>
  <si>
    <t>Rear-Front Camber Link Shim</t>
  </si>
  <si>
    <t>Rear-Rear Camber Link Shim</t>
  </si>
  <si>
    <t>As guide - Generally want front higher than rear. TRF416 used to work well with F -2.1, R -5.0</t>
  </si>
  <si>
    <t>4.5mm</t>
  </si>
  <si>
    <t>5.5mm</t>
  </si>
  <si>
    <t>5mm</t>
  </si>
  <si>
    <t>6mm</t>
  </si>
  <si>
    <t>Inner Link FF/RR x</t>
  </si>
  <si>
    <t>Inner Link FR/RF x</t>
  </si>
  <si>
    <t>Avg</t>
  </si>
  <si>
    <t>A-arm shim</t>
  </si>
  <si>
    <t>Inner Camber Link</t>
  </si>
  <si>
    <t>X</t>
  </si>
  <si>
    <t>Y</t>
  </si>
  <si>
    <t>Note - For positon 3 on FF and RR camber links, assume extra 1mm used to keep balljoint height the same</t>
  </si>
  <si>
    <t>Fixed for 9</t>
  </si>
  <si>
    <t xml:space="preserve"> Lower Outer Piviot Y</t>
  </si>
  <si>
    <t>Upper Outer Piviot Y</t>
  </si>
  <si>
    <t>Upper Inner Pivot X</t>
  </si>
  <si>
    <t>Upper Inner Pivot Y</t>
  </si>
  <si>
    <t>Fixed Values for A700 Rear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</si>
</sst>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
  </numFmts>
  <fonts count="57">
    <font>
      <sz val="10"/>
      <name val="Arial"/>
      <family val="0"/>
    </font>
    <font>
      <sz val="11"/>
      <color indexed="8"/>
      <name val="Calibri"/>
      <family val="2"/>
    </font>
    <font>
      <sz val="8"/>
      <name val="Arial"/>
      <family val="0"/>
    </font>
    <font>
      <b/>
      <sz val="24"/>
      <color indexed="10"/>
      <name val="Times"/>
      <family val="1"/>
    </font>
    <font>
      <b/>
      <sz val="24"/>
      <name val="Times"/>
      <family val="1"/>
    </font>
    <font>
      <sz val="10"/>
      <name val="Times"/>
      <family val="1"/>
    </font>
    <font>
      <i/>
      <sz val="10"/>
      <name val="Times"/>
      <family val="0"/>
    </font>
    <font>
      <b/>
      <sz val="10"/>
      <name val="Arial"/>
      <family val="2"/>
    </font>
    <font>
      <sz val="8"/>
      <name val="Tahoma"/>
      <family val="0"/>
    </font>
    <font>
      <b/>
      <sz val="8"/>
      <name val="Tahoma"/>
      <family val="0"/>
    </font>
    <font>
      <b/>
      <sz val="10"/>
      <color indexed="9"/>
      <name val="Arial"/>
      <family val="2"/>
    </font>
    <font>
      <sz val="10"/>
      <color indexed="9"/>
      <name val="Arial"/>
      <family val="0"/>
    </font>
    <font>
      <sz val="10"/>
      <color indexed="10"/>
      <name val="Arial"/>
      <family val="0"/>
    </font>
    <font>
      <b/>
      <sz val="24"/>
      <name val="Arial"/>
      <family val="2"/>
    </font>
    <font>
      <b/>
      <sz val="24"/>
      <color indexed="19"/>
      <name val="Arial"/>
      <family val="2"/>
    </font>
    <font>
      <b/>
      <sz val="24"/>
      <color indexed="23"/>
      <name val="Arial"/>
      <family val="2"/>
    </font>
    <font>
      <b/>
      <sz val="24"/>
      <color indexed="55"/>
      <name val="Arial"/>
      <family val="2"/>
    </font>
    <font>
      <b/>
      <sz val="24"/>
      <color indexed="10"/>
      <name val="Arial"/>
      <family val="2"/>
    </font>
    <font>
      <b/>
      <sz val="10"/>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24"/>
      <color theme="0" tint="-0.4999699890613556"/>
      <name val="Arial"/>
      <family val="2"/>
    </font>
    <font>
      <b/>
      <sz val="24"/>
      <color theme="2" tint="-0.4999699890613556"/>
      <name val="Arial"/>
      <family val="2"/>
    </font>
    <font>
      <b/>
      <sz val="10"/>
      <color theme="0" tint="-0.3499799966812134"/>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medium"/>
      <top style="medium"/>
      <bottom/>
    </border>
    <border>
      <left style="medium"/>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thin"/>
      <right style="thin"/>
      <top style="thin"/>
      <bottom/>
    </border>
    <border>
      <left style="thin"/>
      <right style="thin"/>
      <top/>
      <bottom/>
    </border>
    <border>
      <left style="thin"/>
      <right/>
      <top style="medium"/>
      <bottom style="thin"/>
    </border>
    <border>
      <left/>
      <right style="thin"/>
      <top style="medium"/>
      <bottom style="thin"/>
    </border>
    <border>
      <left style="medium"/>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hidden="1"/>
    </xf>
    <xf numFmtId="165" fontId="0" fillId="0" borderId="0" xfId="0" applyNumberFormat="1" applyAlignment="1" applyProtection="1">
      <alignment/>
      <protection hidden="1"/>
    </xf>
    <xf numFmtId="2" fontId="3" fillId="0" borderId="0" xfId="0" applyNumberFormat="1" applyFont="1" applyAlignment="1" applyProtection="1">
      <alignment horizontal="center"/>
      <protection hidden="1"/>
    </xf>
    <xf numFmtId="0" fontId="4" fillId="0" borderId="0" xfId="0" applyFont="1" applyAlignment="1" applyProtection="1">
      <alignment/>
      <protection hidden="1"/>
    </xf>
    <xf numFmtId="49" fontId="4" fillId="0" borderId="0" xfId="0" applyNumberFormat="1" applyFont="1" applyAlignment="1" applyProtection="1">
      <alignment horizontal="right"/>
      <protection hidden="1"/>
    </xf>
    <xf numFmtId="2" fontId="4" fillId="0" borderId="0" xfId="0" applyNumberFormat="1" applyFont="1" applyAlignment="1" applyProtection="1">
      <alignment horizontal="center"/>
      <protection hidden="1"/>
    </xf>
    <xf numFmtId="0" fontId="0" fillId="0" borderId="0" xfId="0" applyAlignment="1" applyProtection="1">
      <alignment horizontal="right"/>
      <protection hidden="1"/>
    </xf>
    <xf numFmtId="2" fontId="0" fillId="0" borderId="0" xfId="0" applyNumberFormat="1" applyAlignment="1" applyProtection="1">
      <alignment horizontal="left"/>
      <protection hidden="1"/>
    </xf>
    <xf numFmtId="0" fontId="0" fillId="0" borderId="0" xfId="0" applyBorder="1" applyAlignment="1" applyProtection="1">
      <alignment/>
      <protection hidden="1"/>
    </xf>
    <xf numFmtId="2" fontId="0" fillId="0" borderId="0" xfId="0" applyNumberFormat="1" applyAlignment="1" applyProtection="1">
      <alignment horizontal="center"/>
      <protection hidden="1"/>
    </xf>
    <xf numFmtId="0" fontId="0" fillId="0" borderId="0" xfId="0" applyNumberFormat="1" applyAlignment="1" applyProtection="1">
      <alignment horizontal="right"/>
      <protection hidden="1"/>
    </xf>
    <xf numFmtId="0" fontId="0" fillId="0" borderId="0" xfId="0" applyFill="1" applyBorder="1" applyAlignment="1" applyProtection="1">
      <alignment/>
      <protection hidden="1"/>
    </xf>
    <xf numFmtId="0" fontId="5" fillId="0" borderId="0" xfId="0" applyNumberFormat="1" applyFont="1" applyFill="1" applyBorder="1" applyAlignment="1" applyProtection="1">
      <alignment horizontal="left"/>
      <protection hidden="1"/>
    </xf>
    <xf numFmtId="0" fontId="0" fillId="0" borderId="0" xfId="0" applyNumberFormat="1" applyFill="1" applyBorder="1" applyAlignment="1" applyProtection="1">
      <alignment/>
      <protection hidden="1"/>
    </xf>
    <xf numFmtId="0" fontId="0" fillId="0" borderId="0" xfId="0" applyNumberFormat="1" applyBorder="1" applyAlignment="1" applyProtection="1">
      <alignment/>
      <protection hidden="1"/>
    </xf>
    <xf numFmtId="0" fontId="6" fillId="0" borderId="0" xfId="0" applyNumberFormat="1" applyFont="1" applyFill="1" applyBorder="1" applyAlignment="1" applyProtection="1">
      <alignment horizontal="centerContinuous"/>
      <protection hidden="1"/>
    </xf>
    <xf numFmtId="2" fontId="0" fillId="0" borderId="0" xfId="0" applyNumberFormat="1" applyAlignment="1" applyProtection="1">
      <alignment/>
      <protection hidden="1"/>
    </xf>
    <xf numFmtId="0" fontId="10" fillId="0" borderId="0" xfId="0"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horizontal="center"/>
      <protection/>
    </xf>
    <xf numFmtId="0" fontId="0" fillId="0" borderId="15" xfId="0" applyBorder="1" applyAlignment="1" applyProtection="1">
      <alignment/>
      <protection hidden="1"/>
    </xf>
    <xf numFmtId="0" fontId="12"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vertical="center" wrapText="1"/>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hidden="1"/>
    </xf>
    <xf numFmtId="0" fontId="7" fillId="0" borderId="0" xfId="0" applyFont="1" applyAlignment="1" applyProtection="1">
      <alignment horizontal="center"/>
      <protection hidden="1"/>
    </xf>
    <xf numFmtId="0" fontId="0" fillId="0" borderId="0" xfId="0" applyFont="1" applyAlignment="1" applyProtection="1">
      <alignment horizontal="right"/>
      <protection hidden="1"/>
    </xf>
    <xf numFmtId="0" fontId="0" fillId="0" borderId="15" xfId="0" applyBorder="1" applyAlignment="1" applyProtection="1">
      <alignment horizontal="left"/>
      <protection hidden="1"/>
    </xf>
    <xf numFmtId="0" fontId="7" fillId="0" borderId="0" xfId="0" applyFont="1" applyAlignment="1" applyProtection="1">
      <alignment horizontal="center" vertical="center" wrapText="1"/>
      <protection/>
    </xf>
    <xf numFmtId="0" fontId="11" fillId="33" borderId="10" xfId="0" applyFont="1" applyFill="1" applyBorder="1" applyAlignment="1" applyProtection="1">
      <alignment/>
      <protection/>
    </xf>
    <xf numFmtId="0" fontId="11" fillId="33" borderId="0" xfId="0" applyFont="1" applyFill="1" applyBorder="1" applyAlignment="1" applyProtection="1">
      <alignment/>
      <protection/>
    </xf>
    <xf numFmtId="0" fontId="10" fillId="33" borderId="11" xfId="0" applyFont="1" applyFill="1" applyBorder="1" applyAlignment="1" applyProtection="1">
      <alignment horizontal="center"/>
      <protection locked="0"/>
    </xf>
    <xf numFmtId="0" fontId="11" fillId="33" borderId="10" xfId="0" applyFont="1" applyFill="1" applyBorder="1" applyAlignment="1" applyProtection="1">
      <alignment/>
      <protection/>
    </xf>
    <xf numFmtId="0" fontId="11" fillId="33" borderId="12" xfId="0" applyFont="1" applyFill="1" applyBorder="1" applyAlignment="1" applyProtection="1">
      <alignment/>
      <protection/>
    </xf>
    <xf numFmtId="0" fontId="11" fillId="33" borderId="13" xfId="0" applyFont="1" applyFill="1" applyBorder="1" applyAlignment="1" applyProtection="1">
      <alignment/>
      <protection/>
    </xf>
    <xf numFmtId="0" fontId="10" fillId="33" borderId="14" xfId="0" applyFont="1" applyFill="1" applyBorder="1" applyAlignment="1" applyProtection="1">
      <alignment horizontal="center"/>
      <protection locked="0"/>
    </xf>
    <xf numFmtId="0" fontId="11" fillId="33" borderId="16" xfId="0" applyFont="1" applyFill="1" applyBorder="1" applyAlignment="1" applyProtection="1">
      <alignment horizontal="center"/>
      <protection/>
    </xf>
    <xf numFmtId="2" fontId="13" fillId="33" borderId="17" xfId="0" applyNumberFormat="1" applyFont="1" applyFill="1" applyBorder="1" applyAlignment="1" applyProtection="1">
      <alignment horizontal="right"/>
      <protection/>
    </xf>
    <xf numFmtId="0" fontId="13" fillId="33" borderId="18" xfId="0" applyFont="1" applyFill="1" applyBorder="1" applyAlignment="1" applyProtection="1">
      <alignment/>
      <protection/>
    </xf>
    <xf numFmtId="0" fontId="7" fillId="0" borderId="0" xfId="0" applyFont="1" applyAlignment="1" applyProtection="1">
      <alignment/>
      <protection hidden="1"/>
    </xf>
    <xf numFmtId="0" fontId="0" fillId="0" borderId="0" xfId="0" applyFont="1" applyAlignment="1" applyProtection="1">
      <alignment horizontal="center"/>
      <protection/>
    </xf>
    <xf numFmtId="0" fontId="0" fillId="0" borderId="0" xfId="0" applyFont="1" applyAlignment="1" applyProtection="1" quotePrefix="1">
      <alignment horizontal="center"/>
      <protection/>
    </xf>
    <xf numFmtId="0" fontId="0" fillId="0" borderId="15" xfId="0" applyFont="1" applyBorder="1" applyAlignment="1" applyProtection="1">
      <alignment/>
      <protection hidden="1"/>
    </xf>
    <xf numFmtId="0" fontId="0" fillId="0" borderId="15" xfId="0" applyFont="1" applyFill="1" applyBorder="1" applyAlignment="1" applyProtection="1">
      <alignment/>
      <protection/>
    </xf>
    <xf numFmtId="0" fontId="0" fillId="0" borderId="0" xfId="0" applyFont="1" applyAlignment="1">
      <alignment/>
    </xf>
    <xf numFmtId="164" fontId="0" fillId="0" borderId="0" xfId="0" applyNumberFormat="1" applyAlignment="1" applyProtection="1">
      <alignment/>
      <protection hidden="1"/>
    </xf>
    <xf numFmtId="0" fontId="0" fillId="0" borderId="15" xfId="0" applyFont="1" applyBorder="1" applyAlignment="1" applyProtection="1">
      <alignment/>
      <protection hidden="1"/>
    </xf>
    <xf numFmtId="0" fontId="0" fillId="0" borderId="0" xfId="0" applyFont="1" applyAlignment="1" quotePrefix="1">
      <alignment/>
    </xf>
    <xf numFmtId="0" fontId="0" fillId="0" borderId="15" xfId="0" applyBorder="1" applyAlignment="1">
      <alignment/>
    </xf>
    <xf numFmtId="0" fontId="0" fillId="0" borderId="19" xfId="0" applyFont="1" applyBorder="1" applyAlignment="1">
      <alignment/>
    </xf>
    <xf numFmtId="0" fontId="0" fillId="0" borderId="20" xfId="0"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52" fillId="33" borderId="15" xfId="0" applyFont="1" applyFill="1" applyBorder="1" applyAlignment="1">
      <alignment horizontal="center" vertical="center"/>
    </xf>
    <xf numFmtId="0" fontId="0" fillId="0" borderId="0" xfId="0" applyFont="1" applyAlignment="1" applyProtection="1" quotePrefix="1">
      <alignment/>
      <protection hidden="1"/>
    </xf>
    <xf numFmtId="0" fontId="10" fillId="33" borderId="24" xfId="0" applyFont="1" applyFill="1" applyBorder="1" applyAlignment="1" applyProtection="1">
      <alignment horizontal="center"/>
      <protection/>
    </xf>
    <xf numFmtId="0" fontId="10" fillId="33" borderId="25" xfId="0" applyFont="1" applyFill="1" applyBorder="1" applyAlignment="1" applyProtection="1">
      <alignment horizontal="center"/>
      <protection/>
    </xf>
    <xf numFmtId="0" fontId="10" fillId="33" borderId="26" xfId="0" applyFont="1" applyFill="1" applyBorder="1" applyAlignment="1" applyProtection="1">
      <alignment horizontal="center"/>
      <protection/>
    </xf>
    <xf numFmtId="0" fontId="10" fillId="33" borderId="27" xfId="0" applyFont="1" applyFill="1" applyBorder="1" applyAlignment="1" applyProtection="1">
      <alignment horizontal="center"/>
      <protection/>
    </xf>
    <xf numFmtId="0" fontId="53" fillId="0" borderId="10" xfId="0" applyFont="1" applyBorder="1" applyAlignment="1" applyProtection="1">
      <alignment horizontal="center"/>
      <protection/>
    </xf>
    <xf numFmtId="0" fontId="53" fillId="0" borderId="0" xfId="0" applyFont="1" applyBorder="1" applyAlignment="1" applyProtection="1">
      <alignment horizontal="center"/>
      <protection/>
    </xf>
    <xf numFmtId="0" fontId="53" fillId="0" borderId="11" xfId="0" applyFont="1" applyBorder="1" applyAlignment="1" applyProtection="1">
      <alignment horizontal="center"/>
      <protection/>
    </xf>
    <xf numFmtId="0" fontId="54" fillId="0" borderId="0" xfId="0" applyFont="1" applyAlignment="1" applyProtection="1">
      <alignment horizontal="center" vertical="center"/>
      <protection/>
    </xf>
    <xf numFmtId="0" fontId="55" fillId="0" borderId="0" xfId="0" applyFont="1" applyAlignment="1" applyProtection="1">
      <alignment horizont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protection hidden="1"/>
    </xf>
    <xf numFmtId="0" fontId="7" fillId="0" borderId="28" xfId="0" applyFont="1" applyBorder="1" applyAlignment="1" applyProtection="1">
      <alignment horizontal="center" vertical="center" textRotation="90"/>
      <protection hidden="1"/>
    </xf>
    <xf numFmtId="0" fontId="7" fillId="0" borderId="29" xfId="0" applyFont="1" applyBorder="1" applyAlignment="1" applyProtection="1">
      <alignment horizontal="center" vertical="center" textRotation="90"/>
      <protection hidden="1"/>
    </xf>
    <xf numFmtId="0" fontId="52" fillId="33" borderId="30" xfId="0" applyFont="1" applyFill="1" applyBorder="1" applyAlignment="1">
      <alignment horizontal="center" vertical="center"/>
    </xf>
    <xf numFmtId="0" fontId="52" fillId="33" borderId="31" xfId="0" applyFont="1" applyFill="1" applyBorder="1" applyAlignment="1">
      <alignment horizontal="center" vertical="center"/>
    </xf>
    <xf numFmtId="0" fontId="52" fillId="33" borderId="32" xfId="0" applyFont="1" applyFill="1" applyBorder="1" applyAlignment="1">
      <alignment horizontal="center" vertical="center"/>
    </xf>
    <xf numFmtId="0" fontId="52" fillId="33" borderId="19" xfId="0" applyFont="1" applyFill="1" applyBorder="1" applyAlignment="1">
      <alignment horizontal="center" vertical="center"/>
    </xf>
    <xf numFmtId="0" fontId="52" fillId="33" borderId="33" xfId="0" applyFont="1" applyFill="1" applyBorder="1" applyAlignment="1">
      <alignment horizontal="center" vertical="center"/>
    </xf>
    <xf numFmtId="0" fontId="52" fillId="33" borderId="2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31"/>
  <sheetViews>
    <sheetView showGridLines="0" tabSelected="1" zoomScale="85" zoomScaleNormal="85" zoomScalePageLayoutView="0" workbookViewId="0" topLeftCell="A1">
      <selection activeCell="O10" sqref="O10"/>
    </sheetView>
  </sheetViews>
  <sheetFormatPr defaultColWidth="9.140625" defaultRowHeight="12.75"/>
  <cols>
    <col min="1" max="3" width="9.140625" style="19" customWidth="1"/>
    <col min="4" max="4" width="15.00390625" style="19" customWidth="1"/>
    <col min="5" max="5" width="12.00390625" style="19" customWidth="1"/>
    <col min="6" max="6" width="10.57421875" style="19" bestFit="1" customWidth="1"/>
    <col min="7" max="7" width="9.140625" style="19" customWidth="1"/>
    <col min="8" max="8" width="2.28125" style="19" customWidth="1"/>
    <col min="9" max="9" width="12.57421875" style="19" bestFit="1" customWidth="1"/>
    <col min="10" max="10" width="2.140625" style="19" customWidth="1"/>
    <col min="11" max="12" width="9.140625" style="19" customWidth="1"/>
    <col min="13" max="13" width="15.57421875" style="19" customWidth="1"/>
    <col min="14" max="14" width="11.421875" style="19" customWidth="1"/>
    <col min="15" max="15" width="10.8515625" style="19" customWidth="1"/>
    <col min="16" max="17" width="9.140625" style="19" customWidth="1"/>
    <col min="18" max="20" width="9.140625" style="19" hidden="1" customWidth="1"/>
    <col min="21" max="22" width="9.140625" style="19" customWidth="1"/>
    <col min="23" max="16384" width="9.140625" style="19" customWidth="1"/>
  </cols>
  <sheetData>
    <row r="1" spans="2:16" ht="36" customHeight="1">
      <c r="B1" s="74" t="s">
        <v>102</v>
      </c>
      <c r="C1" s="74"/>
      <c r="D1" s="74"/>
      <c r="E1" s="74"/>
      <c r="F1" s="74"/>
      <c r="G1" s="74"/>
      <c r="H1" s="74"/>
      <c r="I1" s="74"/>
      <c r="J1" s="74"/>
      <c r="K1" s="74"/>
      <c r="L1" s="74"/>
      <c r="M1" s="74"/>
      <c r="N1" s="74"/>
      <c r="O1" s="74"/>
      <c r="P1" s="74"/>
    </row>
    <row r="2" spans="2:16" ht="12.75">
      <c r="B2" s="75" t="s">
        <v>57</v>
      </c>
      <c r="C2" s="75"/>
      <c r="D2" s="75"/>
      <c r="E2" s="75"/>
      <c r="F2" s="75"/>
      <c r="G2" s="75"/>
      <c r="H2" s="75"/>
      <c r="I2" s="75"/>
      <c r="J2" s="75"/>
      <c r="K2" s="75"/>
      <c r="L2" s="75"/>
      <c r="M2" s="75"/>
      <c r="N2" s="75"/>
      <c r="O2" s="75"/>
      <c r="P2" s="75"/>
    </row>
    <row r="3" ht="13.5" thickBot="1"/>
    <row r="4" spans="2:22" ht="12.75">
      <c r="B4" s="68" t="s">
        <v>62</v>
      </c>
      <c r="C4" s="69"/>
      <c r="D4" s="69"/>
      <c r="E4" s="69"/>
      <c r="F4" s="69"/>
      <c r="G4" s="70"/>
      <c r="H4" s="18"/>
      <c r="I4" s="18"/>
      <c r="K4" s="68" t="s">
        <v>63</v>
      </c>
      <c r="L4" s="69"/>
      <c r="M4" s="69"/>
      <c r="N4" s="69"/>
      <c r="O4" s="69"/>
      <c r="P4" s="70"/>
      <c r="R4" s="32" t="s">
        <v>55</v>
      </c>
      <c r="T4" s="32" t="s">
        <v>53</v>
      </c>
      <c r="V4" s="32"/>
    </row>
    <row r="5" spans="2:22" ht="12.75">
      <c r="B5" s="20"/>
      <c r="C5" s="21"/>
      <c r="D5" s="21"/>
      <c r="E5" s="21"/>
      <c r="F5" s="21"/>
      <c r="G5" s="22"/>
      <c r="H5" s="21"/>
      <c r="I5" s="21"/>
      <c r="K5" s="20"/>
      <c r="L5" s="21"/>
      <c r="M5" s="21"/>
      <c r="N5" s="21"/>
      <c r="O5" s="21"/>
      <c r="P5" s="22"/>
      <c r="R5" s="26">
        <v>1</v>
      </c>
      <c r="T5" s="52" t="s">
        <v>85</v>
      </c>
      <c r="V5" s="26"/>
    </row>
    <row r="6" spans="2:22" ht="13.5" thickBot="1">
      <c r="B6" s="20"/>
      <c r="G6" s="22"/>
      <c r="H6" s="21"/>
      <c r="I6" s="21"/>
      <c r="K6" s="20"/>
      <c r="P6" s="22"/>
      <c r="R6" s="26">
        <v>2</v>
      </c>
      <c r="T6" s="26" t="s">
        <v>39</v>
      </c>
      <c r="V6" s="26"/>
    </row>
    <row r="7" spans="2:22" ht="12.75">
      <c r="B7" s="20"/>
      <c r="C7" s="68" t="s">
        <v>44</v>
      </c>
      <c r="D7" s="69"/>
      <c r="E7" s="69"/>
      <c r="F7" s="70"/>
      <c r="G7" s="22"/>
      <c r="H7" s="21"/>
      <c r="I7" s="21"/>
      <c r="K7" s="20"/>
      <c r="L7" s="68" t="s">
        <v>44</v>
      </c>
      <c r="M7" s="69"/>
      <c r="N7" s="69"/>
      <c r="O7" s="70"/>
      <c r="P7" s="22"/>
      <c r="R7" s="26">
        <v>3</v>
      </c>
      <c r="T7" s="26" t="s">
        <v>40</v>
      </c>
      <c r="V7" s="26"/>
    </row>
    <row r="8" spans="2:20" ht="12.75">
      <c r="B8" s="20"/>
      <c r="C8" s="43" t="s">
        <v>103</v>
      </c>
      <c r="D8" s="41"/>
      <c r="E8" s="41"/>
      <c r="F8" s="42" t="s">
        <v>41</v>
      </c>
      <c r="G8" s="22"/>
      <c r="H8" s="21"/>
      <c r="I8" s="21"/>
      <c r="K8" s="20"/>
      <c r="L8" s="43" t="s">
        <v>109</v>
      </c>
      <c r="M8" s="41"/>
      <c r="N8" s="41"/>
      <c r="O8" s="42" t="s">
        <v>85</v>
      </c>
      <c r="P8" s="22"/>
      <c r="R8" s="26">
        <v>4</v>
      </c>
      <c r="T8" s="26" t="s">
        <v>41</v>
      </c>
    </row>
    <row r="9" spans="2:22" ht="13.5" thickBot="1">
      <c r="B9" s="20"/>
      <c r="C9" s="43" t="s">
        <v>104</v>
      </c>
      <c r="D9" s="41"/>
      <c r="E9" s="41"/>
      <c r="F9" s="42" t="s">
        <v>40</v>
      </c>
      <c r="G9" s="22"/>
      <c r="H9" s="21"/>
      <c r="I9" s="21"/>
      <c r="K9" s="20"/>
      <c r="L9" s="43" t="s">
        <v>110</v>
      </c>
      <c r="M9" s="41"/>
      <c r="N9" s="41"/>
      <c r="O9" s="42" t="s">
        <v>85</v>
      </c>
      <c r="P9" s="22"/>
      <c r="R9" s="26">
        <v>5</v>
      </c>
      <c r="T9" s="26" t="s">
        <v>42</v>
      </c>
      <c r="V9" s="32"/>
    </row>
    <row r="10" spans="2:22" ht="12.75">
      <c r="B10" s="20"/>
      <c r="C10" s="43" t="s">
        <v>105</v>
      </c>
      <c r="D10" s="41"/>
      <c r="E10" s="41"/>
      <c r="F10" s="42">
        <v>4</v>
      </c>
      <c r="G10" s="22"/>
      <c r="H10" s="21"/>
      <c r="I10" s="47" t="s">
        <v>49</v>
      </c>
      <c r="K10" s="20"/>
      <c r="L10" s="43" t="s">
        <v>111</v>
      </c>
      <c r="M10" s="41"/>
      <c r="N10" s="41"/>
      <c r="O10" s="42">
        <v>4</v>
      </c>
      <c r="P10" s="22"/>
      <c r="R10" s="26">
        <v>6</v>
      </c>
      <c r="T10" s="26" t="s">
        <v>47</v>
      </c>
      <c r="V10" s="34"/>
    </row>
    <row r="11" spans="2:22" ht="13.5" thickBot="1">
      <c r="B11" s="20"/>
      <c r="C11" s="43" t="s">
        <v>106</v>
      </c>
      <c r="D11" s="41"/>
      <c r="E11" s="41"/>
      <c r="F11" s="42">
        <v>4</v>
      </c>
      <c r="G11" s="22"/>
      <c r="H11" s="21"/>
      <c r="I11" s="67" t="s">
        <v>64</v>
      </c>
      <c r="K11" s="20"/>
      <c r="L11" s="43" t="s">
        <v>112</v>
      </c>
      <c r="M11" s="41"/>
      <c r="N11" s="41"/>
      <c r="O11" s="42">
        <v>4</v>
      </c>
      <c r="P11" s="22"/>
      <c r="R11" s="26">
        <v>7</v>
      </c>
      <c r="T11" s="26" t="s">
        <v>48</v>
      </c>
      <c r="V11" s="34"/>
    </row>
    <row r="12" spans="2:22" ht="12.75">
      <c r="B12" s="20"/>
      <c r="C12" s="43" t="s">
        <v>107</v>
      </c>
      <c r="D12" s="41"/>
      <c r="E12" s="41"/>
      <c r="F12" s="42" t="s">
        <v>54</v>
      </c>
      <c r="G12" s="22"/>
      <c r="H12" s="21"/>
      <c r="I12" s="21"/>
      <c r="K12" s="20"/>
      <c r="L12" s="43" t="s">
        <v>113</v>
      </c>
      <c r="M12" s="41"/>
      <c r="N12" s="41"/>
      <c r="O12" s="42" t="s">
        <v>118</v>
      </c>
      <c r="P12" s="22"/>
      <c r="R12" s="26">
        <v>8</v>
      </c>
      <c r="T12" s="26" t="s">
        <v>54</v>
      </c>
      <c r="V12" s="34"/>
    </row>
    <row r="13" spans="2:22" ht="12.75">
      <c r="B13" s="20"/>
      <c r="C13" s="43" t="s">
        <v>108</v>
      </c>
      <c r="D13" s="41"/>
      <c r="E13" s="41"/>
      <c r="F13" s="42" t="s">
        <v>75</v>
      </c>
      <c r="G13" s="22"/>
      <c r="H13" s="21"/>
      <c r="I13" s="21"/>
      <c r="K13" s="20"/>
      <c r="L13" s="43" t="s">
        <v>114</v>
      </c>
      <c r="M13" s="41"/>
      <c r="N13" s="41"/>
      <c r="O13" s="42" t="s">
        <v>118</v>
      </c>
      <c r="P13" s="22"/>
      <c r="R13" s="26">
        <v>9</v>
      </c>
      <c r="T13" s="51" t="s">
        <v>76</v>
      </c>
      <c r="V13" s="34"/>
    </row>
    <row r="14" spans="2:22" ht="12.75">
      <c r="B14" s="20"/>
      <c r="C14" s="43" t="s">
        <v>61</v>
      </c>
      <c r="D14" s="41"/>
      <c r="E14" s="41"/>
      <c r="F14" s="42" t="s">
        <v>41</v>
      </c>
      <c r="G14" s="22"/>
      <c r="H14" s="21"/>
      <c r="I14" s="21"/>
      <c r="K14" s="20"/>
      <c r="L14" s="43" t="s">
        <v>61</v>
      </c>
      <c r="M14" s="41"/>
      <c r="N14" s="41"/>
      <c r="O14" s="42" t="s">
        <v>41</v>
      </c>
      <c r="P14" s="22"/>
      <c r="R14" s="26"/>
      <c r="T14" s="51" t="s">
        <v>75</v>
      </c>
      <c r="V14" s="34"/>
    </row>
    <row r="15" spans="2:22" ht="12.75">
      <c r="B15" s="20"/>
      <c r="C15" s="40" t="s">
        <v>38</v>
      </c>
      <c r="D15" s="41"/>
      <c r="E15" s="41"/>
      <c r="F15" s="42" t="s">
        <v>39</v>
      </c>
      <c r="G15" s="22"/>
      <c r="H15" s="21"/>
      <c r="I15" s="21"/>
      <c r="K15" s="20"/>
      <c r="L15" s="40" t="s">
        <v>38</v>
      </c>
      <c r="M15" s="41"/>
      <c r="N15" s="41"/>
      <c r="O15" s="42" t="s">
        <v>39</v>
      </c>
      <c r="P15" s="22"/>
      <c r="R15" s="26"/>
      <c r="T15" s="51" t="s">
        <v>116</v>
      </c>
      <c r="V15" s="34"/>
    </row>
    <row r="16" spans="2:20" ht="13.5" thickBot="1">
      <c r="B16" s="20"/>
      <c r="C16" s="44" t="s">
        <v>43</v>
      </c>
      <c r="D16" s="45"/>
      <c r="E16" s="45"/>
      <c r="F16" s="46">
        <v>6</v>
      </c>
      <c r="G16" s="22"/>
      <c r="H16" s="21"/>
      <c r="I16" s="21"/>
      <c r="K16" s="20"/>
      <c r="L16" s="44" t="s">
        <v>43</v>
      </c>
      <c r="M16" s="45"/>
      <c r="N16" s="45"/>
      <c r="O16" s="46">
        <v>5</v>
      </c>
      <c r="P16" s="22"/>
      <c r="R16" s="32"/>
      <c r="T16" s="34" t="s">
        <v>118</v>
      </c>
    </row>
    <row r="17" spans="2:22" ht="12.75">
      <c r="B17" s="20"/>
      <c r="G17" s="22"/>
      <c r="K17" s="20"/>
      <c r="P17" s="22"/>
      <c r="T17" s="51" t="s">
        <v>117</v>
      </c>
      <c r="V17" s="32"/>
    </row>
    <row r="18" spans="2:22" ht="30">
      <c r="B18" s="71" t="s">
        <v>46</v>
      </c>
      <c r="C18" s="72"/>
      <c r="D18" s="72"/>
      <c r="E18" s="72"/>
      <c r="F18" s="72"/>
      <c r="G18" s="73"/>
      <c r="H18" s="21"/>
      <c r="K18" s="71" t="s">
        <v>46</v>
      </c>
      <c r="L18" s="72"/>
      <c r="M18" s="72"/>
      <c r="N18" s="72"/>
      <c r="O18" s="72"/>
      <c r="P18" s="73"/>
      <c r="T18" s="34" t="s">
        <v>119</v>
      </c>
      <c r="V18" s="33"/>
    </row>
    <row r="19" spans="2:18" ht="13.5" thickBot="1">
      <c r="B19" s="20"/>
      <c r="C19" s="21"/>
      <c r="D19" s="21"/>
      <c r="E19" s="21"/>
      <c r="F19" s="21"/>
      <c r="G19" s="22"/>
      <c r="H19" s="21"/>
      <c r="I19" s="21"/>
      <c r="K19" s="20"/>
      <c r="L19" s="21"/>
      <c r="M19" s="21"/>
      <c r="N19" s="21"/>
      <c r="O19" s="21"/>
      <c r="P19" s="22"/>
      <c r="R19" s="32"/>
    </row>
    <row r="20" spans="2:18" ht="30.75" thickBot="1">
      <c r="B20" s="20"/>
      <c r="C20" s="21"/>
      <c r="D20" s="48">
        <f>'F Workings'!E30</f>
        <v>-1.6746018283484871</v>
      </c>
      <c r="E20" s="49" t="s">
        <v>14</v>
      </c>
      <c r="F20" s="21"/>
      <c r="G20" s="22"/>
      <c r="H20" s="21"/>
      <c r="I20" s="21"/>
      <c r="K20" s="20"/>
      <c r="L20" s="21"/>
      <c r="M20" s="48">
        <f>'R Workings'!E30</f>
        <v>-5.678235374335197</v>
      </c>
      <c r="N20" s="49" t="s">
        <v>14</v>
      </c>
      <c r="O20" s="21"/>
      <c r="P20" s="22"/>
      <c r="R20" s="34"/>
    </row>
    <row r="21" spans="2:22" ht="13.5" thickBot="1">
      <c r="B21" s="23"/>
      <c r="C21" s="24"/>
      <c r="D21" s="24"/>
      <c r="E21" s="24"/>
      <c r="F21" s="24"/>
      <c r="G21" s="25"/>
      <c r="H21" s="21"/>
      <c r="I21" s="21"/>
      <c r="K21" s="23"/>
      <c r="L21" s="24"/>
      <c r="M21" s="24"/>
      <c r="N21" s="24"/>
      <c r="O21" s="24"/>
      <c r="P21" s="25"/>
      <c r="R21" s="26"/>
      <c r="V21" s="32"/>
    </row>
    <row r="22" spans="2:16" ht="12.75">
      <c r="B22" s="21"/>
      <c r="C22" s="21"/>
      <c r="D22" s="21"/>
      <c r="E22" s="21"/>
      <c r="F22" s="21"/>
      <c r="L22" s="21"/>
      <c r="M22" s="21"/>
      <c r="N22" s="21"/>
      <c r="O22" s="21"/>
      <c r="P22" s="21"/>
    </row>
    <row r="23" spans="4:15" ht="12.75">
      <c r="D23" s="76" t="s">
        <v>52</v>
      </c>
      <c r="E23" s="76"/>
      <c r="F23" s="76"/>
      <c r="G23" s="76"/>
      <c r="H23" s="76"/>
      <c r="I23" s="76"/>
      <c r="J23" s="76"/>
      <c r="K23" s="76"/>
      <c r="L23" s="76"/>
      <c r="M23" s="76"/>
      <c r="N23" s="76"/>
      <c r="O23" s="31"/>
    </row>
    <row r="24" spans="3:15" ht="12.75">
      <c r="C24" s="31"/>
      <c r="D24" s="76"/>
      <c r="E24" s="76"/>
      <c r="F24" s="76"/>
      <c r="G24" s="76"/>
      <c r="H24" s="76"/>
      <c r="I24" s="76"/>
      <c r="J24" s="76"/>
      <c r="K24" s="76"/>
      <c r="L24" s="76"/>
      <c r="M24" s="76"/>
      <c r="N24" s="76"/>
      <c r="O24" s="31"/>
    </row>
    <row r="25" spans="3:15" ht="12.75">
      <c r="C25" s="31"/>
      <c r="D25" s="76"/>
      <c r="E25" s="76"/>
      <c r="F25" s="76"/>
      <c r="G25" s="76"/>
      <c r="H25" s="76"/>
      <c r="I25" s="76"/>
      <c r="J25" s="76"/>
      <c r="K25" s="76"/>
      <c r="L25" s="76"/>
      <c r="M25" s="76"/>
      <c r="N25" s="76"/>
      <c r="O25" s="31"/>
    </row>
    <row r="26" spans="3:15" ht="12.75">
      <c r="C26" s="31"/>
      <c r="D26" s="39"/>
      <c r="E26" s="39"/>
      <c r="F26" s="39"/>
      <c r="G26" s="39"/>
      <c r="H26" s="39"/>
      <c r="I26" s="39"/>
      <c r="J26" s="39"/>
      <c r="K26" s="39"/>
      <c r="L26" s="39"/>
      <c r="M26" s="39"/>
      <c r="N26" s="39"/>
      <c r="O26" s="31"/>
    </row>
    <row r="27" ht="12.75">
      <c r="I27" s="34" t="s">
        <v>127</v>
      </c>
    </row>
    <row r="29" ht="12.75">
      <c r="E29" s="33" t="s">
        <v>115</v>
      </c>
    </row>
    <row r="31" ht="12.75">
      <c r="I31" s="26" t="s">
        <v>45</v>
      </c>
    </row>
  </sheetData>
  <sheetProtection password="8055" sheet="1" selectLockedCells="1"/>
  <mergeCells count="9">
    <mergeCell ref="B1:P1"/>
    <mergeCell ref="B2:P2"/>
    <mergeCell ref="D23:N25"/>
    <mergeCell ref="K4:P4"/>
    <mergeCell ref="B4:G4"/>
    <mergeCell ref="L7:O7"/>
    <mergeCell ref="K18:P18"/>
    <mergeCell ref="C7:F7"/>
    <mergeCell ref="B18:G18"/>
  </mergeCells>
  <dataValidations count="14">
    <dataValidation type="list" allowBlank="1" showInputMessage="1" showErrorMessage="1" promptTitle="Select amount of Wheel Spacers" prompt="0mm - 1.5mm, 0.5mm steps" sqref="F15 O15">
      <formula1>$T$6:$T$10</formula1>
    </dataValidation>
    <dataValidation type="list" allowBlank="1" showInputMessage="1" showErrorMessage="1" promptTitle="Select Outer ball joint shim" prompt="0mm - 3.5mm in 0.5mm steps" sqref="F14 O14">
      <formula1>$T$6:$T$13</formula1>
    </dataValidation>
    <dataValidation type="list" allowBlank="1" showInputMessage="1" showErrorMessage="1" promptTitle="FF inner camber link" prompt="1 outer most, 5 inner most" sqref="F10">
      <formula1>$R$5:$R$9</formula1>
    </dataValidation>
    <dataValidation type="list" allowBlank="1" showInputMessage="1" showErrorMessage="1" promptTitle="FR inner camber link" prompt="1 outer most, 4 inner most" sqref="F11">
      <formula1>$R$5:$R$8</formula1>
    </dataValidation>
    <dataValidation type="list" allowBlank="1" showInputMessage="1" showErrorMessage="1" promptTitle="FR Camber link shims" prompt="0mm - 6mm in 0.5mm steps" sqref="F13">
      <formula1>$T$6:$T$18</formula1>
    </dataValidation>
    <dataValidation type="list" allowBlank="1" showInputMessage="1" showErrorMessage="1" promptTitle="FF Lower arm shims" prompt="-0.5 - 1.5mm in 0.5mm steps" sqref="F8">
      <formula1>$T$5:$T$9</formula1>
    </dataValidation>
    <dataValidation type="list" allowBlank="1" showInputMessage="1" showErrorMessage="1" promptTitle="FR Camber link shims" prompt="0mm - 4mm in 0.5mm steps" sqref="F9">
      <formula1>$T$5:$T$9</formula1>
    </dataValidation>
    <dataValidation type="list" allowBlank="1" showInputMessage="1" showErrorMessage="1" promptTitle="RF inner camber link" prompt="1 outer most, 4 inner most" sqref="O10">
      <formula1>$R$5:$R$8</formula1>
    </dataValidation>
    <dataValidation type="list" allowBlank="1" showInputMessage="1" showErrorMessage="1" promptTitle="RR inner camber link" prompt="1 outer most, 5 inner most" sqref="O11">
      <formula1>$R$5:$R$9</formula1>
    </dataValidation>
    <dataValidation type="list" allowBlank="1" showInputMessage="1" showErrorMessage="1" promptTitle="RF Camber link shims" prompt="0mm - 6mm in 0.5mm steps" sqref="O12">
      <formula1>$T$6:$T$18</formula1>
    </dataValidation>
    <dataValidation type="list" allowBlank="1" showInputMessage="1" showErrorMessage="1" promptTitle="RR Camber link shims" prompt="0mm - 6mm in 0.5mm steps" sqref="O13">
      <formula1>$T$6:$T$18</formula1>
    </dataValidation>
    <dataValidation type="list" allowBlank="1" showInputMessage="1" showErrorMessage="1" promptTitle="RF Lower arm shims" prompt="-0.5 - 1.5mm in 0.5mm steps" sqref="O8">
      <formula1>$T$5:$T$9</formula1>
    </dataValidation>
    <dataValidation type="list" allowBlank="1" showInputMessage="1" showErrorMessage="1" promptTitle="RR Lower arm shims" prompt="-0.5 - 1.5mm in 0.5mm steps" sqref="O9">
      <formula1>$T$5:$T$9</formula1>
    </dataValidation>
    <dataValidation type="list" allowBlank="1" showInputMessage="1" showErrorMessage="1" promptTitle="FF Camber link shims" prompt="0mm - 6mm in 0.5mm steps" sqref="F12">
      <formula1>$T$6:$T$184</formula1>
    </dataValidation>
  </dataValidation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selection activeCell="Q6" sqref="Q6"/>
    </sheetView>
  </sheetViews>
  <sheetFormatPr defaultColWidth="9.140625" defaultRowHeight="12.75"/>
  <cols>
    <col min="1" max="2" width="9.140625" style="1" customWidth="1"/>
    <col min="3" max="3" width="23.421875" style="1" customWidth="1"/>
    <col min="4" max="4" width="3.57421875" style="1" customWidth="1"/>
    <col min="5" max="6" width="14.28125" style="1" customWidth="1"/>
    <col min="7" max="7" width="12.8515625" style="1" customWidth="1"/>
    <col min="8" max="8" width="15.140625" style="1" customWidth="1"/>
    <col min="9" max="9" width="11.28125" style="1" customWidth="1"/>
    <col min="10" max="10" width="1.57421875" style="1" customWidth="1"/>
    <col min="11" max="11" width="13.421875" style="1" customWidth="1"/>
    <col min="12" max="12" width="9.140625" style="1" customWidth="1"/>
    <col min="13" max="13" width="2.00390625" style="1" customWidth="1"/>
    <col min="14" max="14" width="9.57421875" style="1" customWidth="1"/>
    <col min="15" max="16384" width="9.140625" style="1" customWidth="1"/>
  </cols>
  <sheetData>
    <row r="1" spans="1:15" ht="12.75">
      <c r="A1" s="35" t="s">
        <v>58</v>
      </c>
      <c r="H1" s="77" t="s">
        <v>93</v>
      </c>
      <c r="I1" s="77"/>
      <c r="J1" s="77"/>
      <c r="K1" s="77"/>
      <c r="L1" s="77"/>
      <c r="M1" s="77"/>
      <c r="N1" s="77"/>
      <c r="O1" s="77"/>
    </row>
    <row r="2" spans="5:13" ht="12.75">
      <c r="E2" s="35"/>
      <c r="M2" s="30"/>
    </row>
    <row r="3" spans="2:15" ht="12.75" customHeight="1">
      <c r="B3" s="27" t="s">
        <v>83</v>
      </c>
      <c r="C3" s="53"/>
      <c r="D3" s="78" t="s">
        <v>60</v>
      </c>
      <c r="E3" s="38" t="str">
        <f>'A700 Roll Center'!F8</f>
        <v>1mm</v>
      </c>
      <c r="H3" s="77" t="s">
        <v>72</v>
      </c>
      <c r="I3" s="77"/>
      <c r="J3" s="36"/>
      <c r="K3" s="77" t="s">
        <v>69</v>
      </c>
      <c r="L3" s="77"/>
      <c r="M3" s="36"/>
      <c r="N3" s="77" t="s">
        <v>70</v>
      </c>
      <c r="O3" s="77"/>
    </row>
    <row r="4" spans="2:15" ht="12.75">
      <c r="B4" s="27" t="s">
        <v>84</v>
      </c>
      <c r="C4" s="54"/>
      <c r="D4" s="79"/>
      <c r="E4" s="38" t="str">
        <f>'A700 Roll Center'!F9</f>
        <v>0.5mm</v>
      </c>
      <c r="H4" s="35" t="s">
        <v>73</v>
      </c>
      <c r="I4" s="28">
        <v>16.5</v>
      </c>
      <c r="J4" s="28"/>
      <c r="K4" s="7">
        <v>1</v>
      </c>
      <c r="L4" s="37">
        <v>24.5</v>
      </c>
      <c r="M4" s="30"/>
      <c r="N4" s="7">
        <v>1</v>
      </c>
      <c r="O4" s="37">
        <v>24.5</v>
      </c>
    </row>
    <row r="5" spans="2:15" ht="12.75">
      <c r="B5" s="27" t="s">
        <v>78</v>
      </c>
      <c r="C5" s="54"/>
      <c r="D5" s="79"/>
      <c r="E5" s="38">
        <f>'A700 Roll Center'!F10</f>
        <v>4</v>
      </c>
      <c r="J5" s="36"/>
      <c r="K5" s="7">
        <v>2</v>
      </c>
      <c r="L5" s="37">
        <v>21</v>
      </c>
      <c r="M5" s="37"/>
      <c r="N5" s="7">
        <v>2</v>
      </c>
      <c r="O5" s="37">
        <v>21</v>
      </c>
    </row>
    <row r="6" spans="2:15" ht="12.75">
      <c r="B6" s="27" t="s">
        <v>80</v>
      </c>
      <c r="C6" s="54"/>
      <c r="D6" s="79"/>
      <c r="E6" s="38">
        <f>'A700 Roll Center'!F11</f>
        <v>4</v>
      </c>
      <c r="H6" s="77" t="s">
        <v>130</v>
      </c>
      <c r="I6" s="77"/>
      <c r="J6" s="35"/>
      <c r="K6" s="7">
        <v>3</v>
      </c>
      <c r="L6" s="37">
        <v>14</v>
      </c>
      <c r="M6" s="37"/>
      <c r="N6" s="7">
        <v>3</v>
      </c>
      <c r="O6" s="37">
        <v>14</v>
      </c>
    </row>
    <row r="7" spans="2:15" ht="12.75">
      <c r="B7" s="27" t="s">
        <v>81</v>
      </c>
      <c r="C7" s="54"/>
      <c r="D7" s="79"/>
      <c r="E7" s="38" t="str">
        <f>'A700 Roll Center'!F12</f>
        <v>3mm</v>
      </c>
      <c r="H7" s="35" t="s">
        <v>86</v>
      </c>
      <c r="I7" s="35">
        <v>43.5</v>
      </c>
      <c r="K7" s="1">
        <v>4</v>
      </c>
      <c r="L7" s="35">
        <v>8.5</v>
      </c>
      <c r="M7" s="37"/>
      <c r="N7" s="1">
        <v>4</v>
      </c>
      <c r="O7" s="35">
        <v>8</v>
      </c>
    </row>
    <row r="8" spans="2:13" ht="12.75">
      <c r="B8" s="27" t="s">
        <v>82</v>
      </c>
      <c r="C8" s="54"/>
      <c r="D8" s="79"/>
      <c r="E8" s="38" t="str">
        <f>'A700 Roll Center'!F13</f>
        <v>4mm</v>
      </c>
      <c r="K8" s="1">
        <v>5</v>
      </c>
      <c r="L8" s="1">
        <v>5</v>
      </c>
      <c r="M8" s="35"/>
    </row>
    <row r="9" spans="2:15" ht="12.75">
      <c r="B9" s="27" t="s">
        <v>61</v>
      </c>
      <c r="C9" s="54"/>
      <c r="D9" s="79"/>
      <c r="E9" s="38" t="str">
        <f>'A700 Roll Center'!F14</f>
        <v>1mm</v>
      </c>
      <c r="H9" s="77" t="s">
        <v>129</v>
      </c>
      <c r="I9" s="77"/>
      <c r="J9" s="36"/>
      <c r="N9" s="77" t="s">
        <v>74</v>
      </c>
      <c r="O9" s="77"/>
    </row>
    <row r="10" spans="2:15" ht="12.75">
      <c r="B10" s="27" t="s">
        <v>38</v>
      </c>
      <c r="C10" s="54"/>
      <c r="D10" s="79"/>
      <c r="E10" s="38" t="str">
        <f>'A700 Roll Center'!F15</f>
        <v>0mm</v>
      </c>
      <c r="H10" s="35" t="s">
        <v>128</v>
      </c>
      <c r="I10" s="28">
        <v>10.5</v>
      </c>
      <c r="J10" s="28"/>
      <c r="K10" s="50" t="s">
        <v>66</v>
      </c>
      <c r="M10" s="36"/>
      <c r="N10" s="66" t="s">
        <v>85</v>
      </c>
      <c r="O10" s="1">
        <v>-0.5</v>
      </c>
    </row>
    <row r="11" spans="2:15" ht="12.75">
      <c r="B11" s="27" t="s">
        <v>43</v>
      </c>
      <c r="C11" s="54"/>
      <c r="D11" s="79"/>
      <c r="E11" s="38">
        <f>'A700 Roll Center'!F16</f>
        <v>6</v>
      </c>
      <c r="K11" s="35" t="s">
        <v>68</v>
      </c>
      <c r="L11" s="1">
        <v>53.5</v>
      </c>
      <c r="N11" s="1" t="s">
        <v>39</v>
      </c>
      <c r="O11" s="1">
        <v>0</v>
      </c>
    </row>
    <row r="12" spans="2:15" ht="12.75">
      <c r="B12" s="53" t="s">
        <v>56</v>
      </c>
      <c r="C12" s="53"/>
      <c r="D12" s="79"/>
      <c r="E12" s="27" t="str">
        <f>'A700 Roll Center'!I11</f>
        <v>3.0mm</v>
      </c>
      <c r="H12" s="77" t="s">
        <v>131</v>
      </c>
      <c r="I12" s="77"/>
      <c r="J12" s="36"/>
      <c r="N12" s="1" t="s">
        <v>40</v>
      </c>
      <c r="O12" s="1">
        <v>0.5</v>
      </c>
    </row>
    <row r="13" spans="2:15" ht="12.75">
      <c r="B13" s="54"/>
      <c r="C13" s="54"/>
      <c r="D13" s="79"/>
      <c r="E13" s="38"/>
      <c r="H13" s="35" t="s">
        <v>87</v>
      </c>
      <c r="I13" s="1">
        <f>Averages!B5</f>
        <v>8.5</v>
      </c>
      <c r="J13" s="28"/>
      <c r="K13" s="77" t="s">
        <v>77</v>
      </c>
      <c r="L13" s="77"/>
      <c r="N13" s="1" t="s">
        <v>41</v>
      </c>
      <c r="O13" s="1">
        <v>1</v>
      </c>
    </row>
    <row r="14" spans="11:15" ht="12.75">
      <c r="K14" s="35" t="s">
        <v>77</v>
      </c>
      <c r="L14" s="1">
        <v>4</v>
      </c>
      <c r="M14" s="36"/>
      <c r="N14" s="1" t="s">
        <v>42</v>
      </c>
      <c r="O14" s="1">
        <v>1.5</v>
      </c>
    </row>
    <row r="15" spans="8:15" ht="12.75">
      <c r="H15" s="77" t="s">
        <v>132</v>
      </c>
      <c r="I15" s="77"/>
      <c r="J15" s="36"/>
      <c r="N15" s="1" t="s">
        <v>47</v>
      </c>
      <c r="O15" s="1">
        <v>2</v>
      </c>
    </row>
    <row r="16" spans="1:15" ht="12.75">
      <c r="A16" s="1" t="s">
        <v>0</v>
      </c>
      <c r="C16" s="35" t="s">
        <v>59</v>
      </c>
      <c r="F16" s="1" t="s">
        <v>12</v>
      </c>
      <c r="H16" s="35" t="s">
        <v>71</v>
      </c>
      <c r="I16" s="35">
        <v>31</v>
      </c>
      <c r="K16" s="50" t="s">
        <v>91</v>
      </c>
      <c r="N16" s="35" t="s">
        <v>48</v>
      </c>
      <c r="O16" s="1">
        <v>2.5</v>
      </c>
    </row>
    <row r="17" spans="1:15" ht="12.75">
      <c r="A17" s="1">
        <v>0</v>
      </c>
      <c r="C17" s="1" t="s">
        <v>50</v>
      </c>
      <c r="F17" s="1">
        <f>VLOOKUP(E12,H20:I20,2)</f>
        <v>3</v>
      </c>
      <c r="H17" s="35" t="s">
        <v>90</v>
      </c>
      <c r="I17" s="1">
        <f>Averages!C5</f>
        <v>3.5</v>
      </c>
      <c r="K17" s="35" t="s">
        <v>92</v>
      </c>
      <c r="L17" s="1">
        <f>Averages!D5</f>
        <v>0.75</v>
      </c>
      <c r="N17" s="35" t="s">
        <v>54</v>
      </c>
      <c r="O17" s="1">
        <v>3</v>
      </c>
    </row>
    <row r="18" spans="1:15" ht="12.75">
      <c r="A18" s="1">
        <v>1</v>
      </c>
      <c r="C18" s="1" t="s">
        <v>1</v>
      </c>
      <c r="F18" s="1">
        <f>'A700 Roll Center'!F16</f>
        <v>6</v>
      </c>
      <c r="N18" s="35" t="s">
        <v>76</v>
      </c>
      <c r="O18" s="1">
        <v>3.5</v>
      </c>
    </row>
    <row r="19" spans="1:15" ht="12.75">
      <c r="A19" s="1">
        <v>2</v>
      </c>
      <c r="C19" s="1" t="s">
        <v>2</v>
      </c>
      <c r="F19" s="1">
        <f>F18+2</f>
        <v>8</v>
      </c>
      <c r="H19" s="77" t="s">
        <v>51</v>
      </c>
      <c r="I19" s="77"/>
      <c r="K19" s="50" t="s">
        <v>65</v>
      </c>
      <c r="N19" s="35" t="s">
        <v>75</v>
      </c>
      <c r="O19" s="1">
        <v>4</v>
      </c>
    </row>
    <row r="20" spans="1:15" ht="12.75">
      <c r="A20" s="1">
        <v>3</v>
      </c>
      <c r="C20" s="1" t="s">
        <v>3</v>
      </c>
      <c r="F20" s="2">
        <f>2*(L20+L11+'F Workings'!I4+VLOOKUP(E10,N10:O23,2,FALSE))</f>
        <v>171</v>
      </c>
      <c r="H20" s="35" t="s">
        <v>64</v>
      </c>
      <c r="I20" s="1">
        <v>3</v>
      </c>
      <c r="K20" s="35" t="s">
        <v>67</v>
      </c>
      <c r="L20" s="1">
        <v>15.5</v>
      </c>
      <c r="N20" s="35" t="s">
        <v>116</v>
      </c>
      <c r="O20" s="1">
        <v>4.5</v>
      </c>
    </row>
    <row r="21" spans="1:15" ht="12.75">
      <c r="A21" s="1">
        <v>4</v>
      </c>
      <c r="C21" s="1" t="s">
        <v>4</v>
      </c>
      <c r="F21" s="1">
        <f>VLOOKUP(E10,N10:O23,2,FALSE)+I4</f>
        <v>16.5</v>
      </c>
      <c r="N21" s="35" t="s">
        <v>118</v>
      </c>
      <c r="O21" s="1">
        <v>5</v>
      </c>
    </row>
    <row r="22" spans="1:15" ht="12.75">
      <c r="A22" s="1">
        <v>5</v>
      </c>
      <c r="C22" s="1" t="s">
        <v>5</v>
      </c>
      <c r="F22" s="1">
        <f>(VLOOKUP(E9,N10:O23,2,FALSE))+F19+I7</f>
        <v>52.5</v>
      </c>
      <c r="N22" s="35" t="s">
        <v>117</v>
      </c>
      <c r="O22" s="1">
        <v>5.5</v>
      </c>
    </row>
    <row r="23" spans="1:15" ht="12.75">
      <c r="A23" s="1">
        <v>6</v>
      </c>
      <c r="C23" s="1" t="s">
        <v>6</v>
      </c>
      <c r="F23" s="1">
        <f>(F20/2)-I13</f>
        <v>77</v>
      </c>
      <c r="N23" s="35" t="s">
        <v>119</v>
      </c>
      <c r="O23" s="1">
        <v>6</v>
      </c>
    </row>
    <row r="24" spans="1:6" ht="12.75">
      <c r="A24" s="1">
        <v>7</v>
      </c>
      <c r="C24" s="1" t="s">
        <v>7</v>
      </c>
      <c r="F24" s="1">
        <f>I17+F17+F19+I16</f>
        <v>45.5</v>
      </c>
    </row>
    <row r="25" spans="1:6" ht="12.75">
      <c r="A25" s="1">
        <v>8</v>
      </c>
      <c r="C25" s="1" t="s">
        <v>8</v>
      </c>
      <c r="F25" s="1">
        <f>VLOOKUP(E10,N10:O23,2,FALSE)+I4</f>
        <v>16.5</v>
      </c>
    </row>
    <row r="26" spans="1:6" ht="12.75">
      <c r="A26" s="1">
        <v>9</v>
      </c>
      <c r="C26" s="1" t="s">
        <v>9</v>
      </c>
      <c r="F26" s="1">
        <f>F19+I10</f>
        <v>18.5</v>
      </c>
    </row>
    <row r="27" spans="1:6" ht="12.75">
      <c r="A27" s="1">
        <v>10</v>
      </c>
      <c r="C27" s="1" t="s">
        <v>10</v>
      </c>
      <c r="F27" s="1">
        <f>(F20/2)-L20</f>
        <v>70</v>
      </c>
    </row>
    <row r="28" spans="1:6" ht="12.75">
      <c r="A28" s="1">
        <v>11</v>
      </c>
      <c r="C28" s="1" t="s">
        <v>11</v>
      </c>
      <c r="F28" s="17">
        <f>L17+F19+F17+L14</f>
        <v>15.75</v>
      </c>
    </row>
    <row r="29" ht="12.75">
      <c r="G29" s="1" t="s">
        <v>16</v>
      </c>
    </row>
    <row r="30" spans="2:7" ht="30">
      <c r="B30" s="29" t="s">
        <v>13</v>
      </c>
      <c r="E30" s="3">
        <f>C42</f>
        <v>-1.6746018283484871</v>
      </c>
      <c r="F30" s="4" t="s">
        <v>14</v>
      </c>
      <c r="G30" s="9" t="s">
        <v>19</v>
      </c>
    </row>
    <row r="31" spans="2:7" ht="30">
      <c r="B31" s="5"/>
      <c r="C31" s="6"/>
      <c r="F31" s="1" t="s">
        <v>15</v>
      </c>
      <c r="G31" s="1">
        <f>INDEX(LINEST(C34:C35,B34:B35,TRUE,FALSE),2)</f>
        <v>52.409090909090914</v>
      </c>
    </row>
    <row r="32" spans="2:7" ht="12.75">
      <c r="B32" s="7">
        <f>F22</f>
        <v>52.5</v>
      </c>
      <c r="C32" s="8" t="s">
        <v>17</v>
      </c>
      <c r="F32" s="1" t="s">
        <v>18</v>
      </c>
      <c r="G32" s="12"/>
    </row>
    <row r="33" spans="2:7" ht="12.75">
      <c r="B33" s="7" t="s">
        <v>20</v>
      </c>
      <c r="C33" s="10" t="s">
        <v>21</v>
      </c>
      <c r="F33" s="1" t="s">
        <v>22</v>
      </c>
      <c r="G33" s="1">
        <f>INDEX(LINEST(C36:C37,B36:B37,TRUE,FALSE),2)</f>
        <v>17.348130841121495</v>
      </c>
    </row>
    <row r="34" spans="2:7" ht="12.75">
      <c r="B34" s="11">
        <f>F21</f>
        <v>16.5</v>
      </c>
      <c r="C34" s="10">
        <f>B32-F19+F18</f>
        <v>50.5</v>
      </c>
      <c r="D34" s="1" t="s">
        <v>23</v>
      </c>
      <c r="F34" s="56">
        <f>LINEST(C34:C35,B34:B35,TRUE,FALSE)</f>
        <v>-0.115702479338843</v>
      </c>
      <c r="G34" s="14"/>
    </row>
    <row r="35" spans="2:7" ht="12.75">
      <c r="B35" s="11">
        <f>F23</f>
        <v>77</v>
      </c>
      <c r="C35" s="10">
        <f>F24-F19+F18</f>
        <v>43.5</v>
      </c>
      <c r="D35" s="1" t="s">
        <v>24</v>
      </c>
      <c r="F35" s="12" t="s">
        <v>25</v>
      </c>
      <c r="G35" s="1">
        <f>INDEX(LINEST(C38:C39,B38:B39,TRUE,FALSE),2)</f>
        <v>8.881784197001252E-16</v>
      </c>
    </row>
    <row r="36" spans="2:7" ht="12.75">
      <c r="B36" s="11">
        <f>F25</f>
        <v>16.5</v>
      </c>
      <c r="C36" s="10">
        <f>F26-F19+F18</f>
        <v>16.5</v>
      </c>
      <c r="D36" s="1" t="s">
        <v>26</v>
      </c>
      <c r="F36" s="1">
        <f>LINEST(C36:C37,B36:B37,TRUE,FALSE)</f>
        <v>-0.051401869158878497</v>
      </c>
      <c r="G36" s="15"/>
    </row>
    <row r="37" spans="2:7" ht="12.75">
      <c r="B37" s="11">
        <f>F27</f>
        <v>70</v>
      </c>
      <c r="C37" s="10">
        <f>F28-F19+F18</f>
        <v>13.75</v>
      </c>
      <c r="D37" s="1" t="s">
        <v>27</v>
      </c>
      <c r="F37" s="13" t="s">
        <v>28</v>
      </c>
      <c r="G37" s="15"/>
    </row>
    <row r="38" spans="2:7" ht="12.75">
      <c r="B38" s="11">
        <f>((G33-G31)/(F34-F36))</f>
        <v>545.2663663663661</v>
      </c>
      <c r="C38" s="10">
        <f>F34*B38+G31</f>
        <v>-10.679579579579567</v>
      </c>
      <c r="D38" s="1" t="s">
        <v>29</v>
      </c>
      <c r="F38" s="1">
        <f>LINEST(C38:C39,B38:B39,TRUE,FALSE)</f>
        <v>-0.019585986296473543</v>
      </c>
      <c r="G38" s="16"/>
    </row>
    <row r="39" spans="2:7" ht="12.75">
      <c r="B39" s="11">
        <v>0</v>
      </c>
      <c r="C39" s="10">
        <v>0</v>
      </c>
      <c r="D39" s="1" t="s">
        <v>30</v>
      </c>
      <c r="F39" s="14"/>
      <c r="G39" s="14"/>
    </row>
    <row r="40" spans="2:7" ht="12.75">
      <c r="B40" s="11">
        <f>F20/2</f>
        <v>85.5</v>
      </c>
      <c r="C40" s="10">
        <v>0</v>
      </c>
      <c r="D40" s="1" t="s">
        <v>31</v>
      </c>
      <c r="F40" s="14"/>
      <c r="G40" s="14"/>
    </row>
    <row r="41" spans="2:6" ht="12.75">
      <c r="B41" s="11">
        <f>F20/2</f>
        <v>85.5</v>
      </c>
      <c r="C41" s="10">
        <v>0</v>
      </c>
      <c r="D41" s="1" t="s">
        <v>32</v>
      </c>
      <c r="F41" s="14"/>
    </row>
    <row r="42" spans="2:6" ht="12.75">
      <c r="B42" s="11">
        <f>F20/2</f>
        <v>85.5</v>
      </c>
      <c r="C42" s="10">
        <f>F38*B42+G35</f>
        <v>-1.6746018283484871</v>
      </c>
      <c r="D42" s="1" t="s">
        <v>33</v>
      </c>
      <c r="F42" s="14"/>
    </row>
    <row r="43" spans="2:6" ht="12.75">
      <c r="B43" s="11">
        <f>F20/2</f>
        <v>85.5</v>
      </c>
      <c r="C43" s="10" t="s">
        <v>34</v>
      </c>
      <c r="D43" s="1" t="s">
        <v>35</v>
      </c>
      <c r="F43" s="15"/>
    </row>
    <row r="44" spans="2:6" ht="12.75">
      <c r="B44" s="11">
        <f>F20/2</f>
        <v>85.5</v>
      </c>
      <c r="C44" s="10">
        <f>C45</f>
        <v>0</v>
      </c>
      <c r="D44" s="1" t="s">
        <v>35</v>
      </c>
      <c r="F44" s="15"/>
    </row>
  </sheetData>
  <sheetProtection password="8055" sheet="1"/>
  <mergeCells count="12">
    <mergeCell ref="H1:O1"/>
    <mergeCell ref="H19:I19"/>
    <mergeCell ref="K13:L13"/>
    <mergeCell ref="K3:L3"/>
    <mergeCell ref="H3:I3"/>
    <mergeCell ref="H6:I6"/>
    <mergeCell ref="H12:I12"/>
    <mergeCell ref="N3:O3"/>
    <mergeCell ref="D3:D13"/>
    <mergeCell ref="H15:I15"/>
    <mergeCell ref="N9:O9"/>
    <mergeCell ref="H9:I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4"/>
  <sheetViews>
    <sheetView zoomScalePageLayoutView="0" workbookViewId="0" topLeftCell="A1">
      <selection activeCell="H2" sqref="H2"/>
    </sheetView>
  </sheetViews>
  <sheetFormatPr defaultColWidth="9.140625" defaultRowHeight="12.75"/>
  <cols>
    <col min="1" max="2" width="9.140625" style="1" customWidth="1"/>
    <col min="3" max="3" width="23.421875" style="1" customWidth="1"/>
    <col min="4" max="4" width="3.57421875" style="1" customWidth="1"/>
    <col min="5" max="5" width="14.28125" style="1" customWidth="1"/>
    <col min="6" max="6" width="25.57421875" style="1" customWidth="1"/>
    <col min="7" max="7" width="12.8515625" style="1" customWidth="1"/>
    <col min="8" max="8" width="15.140625" style="1" customWidth="1"/>
    <col min="9" max="9" width="11.28125" style="1" customWidth="1"/>
    <col min="10" max="10" width="1.57421875" style="1" customWidth="1"/>
    <col min="11" max="11" width="13.421875" style="1" customWidth="1"/>
    <col min="12" max="12" width="9.140625" style="1" customWidth="1"/>
    <col min="13" max="13" width="2.00390625" style="1" customWidth="1"/>
    <col min="14" max="14" width="9.57421875" style="1" customWidth="1"/>
    <col min="15" max="16384" width="9.140625" style="1" customWidth="1"/>
  </cols>
  <sheetData>
    <row r="1" spans="1:15" ht="12.75">
      <c r="A1" s="35" t="s">
        <v>101</v>
      </c>
      <c r="H1" s="77" t="s">
        <v>133</v>
      </c>
      <c r="I1" s="77"/>
      <c r="J1" s="77"/>
      <c r="K1" s="77"/>
      <c r="L1" s="77"/>
      <c r="M1" s="77"/>
      <c r="N1" s="77"/>
      <c r="O1" s="77"/>
    </row>
    <row r="2" spans="5:13" ht="12.75">
      <c r="E2" s="35"/>
      <c r="M2" s="30"/>
    </row>
    <row r="3" spans="2:15" ht="12.75" customHeight="1">
      <c r="B3" s="57" t="s">
        <v>96</v>
      </c>
      <c r="C3" s="53"/>
      <c r="D3" s="78" t="s">
        <v>60</v>
      </c>
      <c r="E3" s="38" t="str">
        <f>'A700 Roll Center'!O8</f>
        <v>-0.5mm</v>
      </c>
      <c r="H3" s="77" t="s">
        <v>72</v>
      </c>
      <c r="I3" s="77"/>
      <c r="J3" s="36"/>
      <c r="K3" s="77" t="s">
        <v>69</v>
      </c>
      <c r="L3" s="77"/>
      <c r="M3" s="36"/>
      <c r="N3" s="77" t="s">
        <v>70</v>
      </c>
      <c r="O3" s="77"/>
    </row>
    <row r="4" spans="2:15" ht="12.75">
      <c r="B4" s="57" t="s">
        <v>97</v>
      </c>
      <c r="C4" s="54"/>
      <c r="D4" s="79"/>
      <c r="E4" s="38" t="str">
        <f>'A700 Roll Center'!O9</f>
        <v>-0.5mm</v>
      </c>
      <c r="H4" s="35" t="s">
        <v>73</v>
      </c>
      <c r="I4" s="28">
        <v>16.5</v>
      </c>
      <c r="J4" s="28"/>
      <c r="K4" s="7">
        <v>1</v>
      </c>
      <c r="L4" s="37">
        <v>24.5</v>
      </c>
      <c r="M4" s="30"/>
      <c r="N4" s="7">
        <v>1</v>
      </c>
      <c r="O4" s="37">
        <v>24.5</v>
      </c>
    </row>
    <row r="5" spans="2:15" ht="12.75">
      <c r="B5" s="57" t="s">
        <v>79</v>
      </c>
      <c r="C5" s="54"/>
      <c r="D5" s="79"/>
      <c r="E5" s="38">
        <f>'A700 Roll Center'!O10</f>
        <v>4</v>
      </c>
      <c r="J5" s="36"/>
      <c r="K5" s="7">
        <v>2</v>
      </c>
      <c r="L5" s="37">
        <v>21</v>
      </c>
      <c r="M5" s="37"/>
      <c r="N5" s="7">
        <v>2</v>
      </c>
      <c r="O5" s="37">
        <v>21</v>
      </c>
    </row>
    <row r="6" spans="2:15" ht="12.75">
      <c r="B6" s="57" t="s">
        <v>98</v>
      </c>
      <c r="C6" s="54"/>
      <c r="D6" s="79"/>
      <c r="E6" s="38">
        <f>'A700 Roll Center'!O11</f>
        <v>4</v>
      </c>
      <c r="H6" s="77" t="s">
        <v>130</v>
      </c>
      <c r="I6" s="77"/>
      <c r="J6" s="35"/>
      <c r="K6" s="7">
        <v>3</v>
      </c>
      <c r="L6" s="37">
        <v>14</v>
      </c>
      <c r="M6" s="37"/>
      <c r="N6" s="7">
        <v>3</v>
      </c>
      <c r="O6" s="37">
        <v>14</v>
      </c>
    </row>
    <row r="7" spans="2:15" ht="12.75">
      <c r="B7" s="57" t="s">
        <v>99</v>
      </c>
      <c r="C7" s="54"/>
      <c r="D7" s="79"/>
      <c r="E7" s="38" t="str">
        <f>'A700 Roll Center'!O12</f>
        <v>5mm</v>
      </c>
      <c r="H7" s="35" t="s">
        <v>86</v>
      </c>
      <c r="I7" s="35">
        <v>43.5</v>
      </c>
      <c r="K7" s="1">
        <v>4</v>
      </c>
      <c r="L7" s="35">
        <v>8.5</v>
      </c>
      <c r="M7" s="37"/>
      <c r="N7" s="1">
        <v>4</v>
      </c>
      <c r="O7" s="35">
        <v>8</v>
      </c>
    </row>
    <row r="8" spans="2:13" ht="12.75">
      <c r="B8" s="57" t="s">
        <v>100</v>
      </c>
      <c r="C8" s="54"/>
      <c r="D8" s="79"/>
      <c r="E8" s="38" t="str">
        <f>'A700 Roll Center'!O13</f>
        <v>5mm</v>
      </c>
      <c r="H8" s="35"/>
      <c r="K8" s="1">
        <v>5</v>
      </c>
      <c r="L8" s="1">
        <v>5</v>
      </c>
      <c r="M8" s="35"/>
    </row>
    <row r="9" spans="2:15" ht="12.75">
      <c r="B9" s="27" t="s">
        <v>61</v>
      </c>
      <c r="C9" s="54"/>
      <c r="D9" s="79"/>
      <c r="E9" s="38" t="str">
        <f>'A700 Roll Center'!O14</f>
        <v>1mm</v>
      </c>
      <c r="H9" s="77" t="s">
        <v>129</v>
      </c>
      <c r="I9" s="77"/>
      <c r="J9" s="36"/>
      <c r="N9" s="77" t="s">
        <v>74</v>
      </c>
      <c r="O9" s="77"/>
    </row>
    <row r="10" spans="2:15" ht="12.75">
      <c r="B10" s="27" t="s">
        <v>38</v>
      </c>
      <c r="C10" s="54"/>
      <c r="D10" s="79"/>
      <c r="E10" s="38" t="str">
        <f>'A700 Roll Center'!O15</f>
        <v>0mm</v>
      </c>
      <c r="H10" s="35" t="s">
        <v>128</v>
      </c>
      <c r="I10" s="28">
        <v>10.5</v>
      </c>
      <c r="J10" s="28"/>
      <c r="K10" s="50" t="s">
        <v>66</v>
      </c>
      <c r="M10" s="36"/>
      <c r="N10" s="1" t="s">
        <v>39</v>
      </c>
      <c r="O10" s="1">
        <v>0</v>
      </c>
    </row>
    <row r="11" spans="2:15" ht="12.75">
      <c r="B11" s="27" t="s">
        <v>43</v>
      </c>
      <c r="C11" s="54"/>
      <c r="D11" s="79"/>
      <c r="E11" s="38">
        <f>'A700 Roll Center'!O16</f>
        <v>5</v>
      </c>
      <c r="K11" s="35" t="s">
        <v>68</v>
      </c>
      <c r="L11" s="1">
        <v>53.5</v>
      </c>
      <c r="N11" s="1" t="s">
        <v>40</v>
      </c>
      <c r="O11" s="1">
        <v>0.5</v>
      </c>
    </row>
    <row r="12" spans="2:15" ht="12.75">
      <c r="B12" s="53" t="s">
        <v>56</v>
      </c>
      <c r="C12" s="53"/>
      <c r="D12" s="79"/>
      <c r="E12" s="27" t="str">
        <f>'A700 Roll Center'!I11</f>
        <v>3.0mm</v>
      </c>
      <c r="H12" s="77" t="s">
        <v>131</v>
      </c>
      <c r="I12" s="77"/>
      <c r="J12" s="36"/>
      <c r="N12" s="1" t="s">
        <v>41</v>
      </c>
      <c r="O12" s="1">
        <v>1</v>
      </c>
    </row>
    <row r="13" spans="2:15" ht="12.75">
      <c r="B13" s="54"/>
      <c r="C13" s="54"/>
      <c r="D13" s="79"/>
      <c r="E13" s="38"/>
      <c r="H13" s="35" t="s">
        <v>87</v>
      </c>
      <c r="I13" s="1">
        <f>Averages!G5</f>
        <v>8.5</v>
      </c>
      <c r="J13" s="28"/>
      <c r="K13" s="77" t="s">
        <v>77</v>
      </c>
      <c r="L13" s="77"/>
      <c r="N13" s="1" t="s">
        <v>42</v>
      </c>
      <c r="O13" s="1">
        <v>1.5</v>
      </c>
    </row>
    <row r="14" spans="11:15" ht="12.75">
      <c r="K14" s="35" t="s">
        <v>77</v>
      </c>
      <c r="L14" s="1">
        <v>4</v>
      </c>
      <c r="M14" s="36"/>
      <c r="N14" s="1" t="s">
        <v>47</v>
      </c>
      <c r="O14" s="1">
        <v>2</v>
      </c>
    </row>
    <row r="15" spans="8:15" ht="12.75">
      <c r="H15" s="77" t="s">
        <v>132</v>
      </c>
      <c r="I15" s="77"/>
      <c r="J15" s="36"/>
      <c r="N15" s="35" t="s">
        <v>48</v>
      </c>
      <c r="O15" s="1">
        <v>2.5</v>
      </c>
    </row>
    <row r="16" spans="1:15" ht="12.75">
      <c r="A16" s="1" t="s">
        <v>0</v>
      </c>
      <c r="C16" s="35" t="s">
        <v>59</v>
      </c>
      <c r="F16" s="1" t="s">
        <v>12</v>
      </c>
      <c r="H16" s="35" t="s">
        <v>71</v>
      </c>
      <c r="I16" s="35">
        <v>31</v>
      </c>
      <c r="K16" s="50" t="s">
        <v>91</v>
      </c>
      <c r="N16" s="35" t="s">
        <v>54</v>
      </c>
      <c r="O16" s="1">
        <v>3</v>
      </c>
    </row>
    <row r="17" spans="1:15" ht="12.75">
      <c r="A17" s="1">
        <v>0</v>
      </c>
      <c r="C17" s="1" t="s">
        <v>50</v>
      </c>
      <c r="F17" s="1">
        <f>VLOOKUP(E12,H20:I20,2)</f>
        <v>3</v>
      </c>
      <c r="H17" s="35" t="s">
        <v>90</v>
      </c>
      <c r="I17" s="1">
        <f>Averages!H5</f>
        <v>5</v>
      </c>
      <c r="K17" s="35" t="s">
        <v>92</v>
      </c>
      <c r="L17" s="1">
        <f>Averages!I5</f>
        <v>-0.5</v>
      </c>
      <c r="N17" s="35" t="s">
        <v>76</v>
      </c>
      <c r="O17" s="1">
        <v>3.5</v>
      </c>
    </row>
    <row r="18" spans="1:15" ht="12.75">
      <c r="A18" s="1">
        <v>1</v>
      </c>
      <c r="C18" s="1" t="s">
        <v>1</v>
      </c>
      <c r="F18" s="1">
        <f>'A700 Roll Center'!F16</f>
        <v>6</v>
      </c>
      <c r="N18" s="35" t="s">
        <v>75</v>
      </c>
      <c r="O18" s="1">
        <v>4</v>
      </c>
    </row>
    <row r="19" spans="1:15" ht="12.75">
      <c r="A19" s="1">
        <v>2</v>
      </c>
      <c r="C19" s="1" t="s">
        <v>2</v>
      </c>
      <c r="F19" s="1">
        <f>F18+2</f>
        <v>8</v>
      </c>
      <c r="H19" s="77" t="s">
        <v>51</v>
      </c>
      <c r="I19" s="77"/>
      <c r="K19" s="50" t="s">
        <v>65</v>
      </c>
      <c r="N19" s="35" t="s">
        <v>116</v>
      </c>
      <c r="O19" s="1">
        <v>4.5</v>
      </c>
    </row>
    <row r="20" spans="1:15" ht="12.75">
      <c r="A20" s="1">
        <v>3</v>
      </c>
      <c r="C20" s="1" t="s">
        <v>3</v>
      </c>
      <c r="F20" s="2">
        <f>2*(L20+L11+'R Workings'!I4+VLOOKUP(E10,N10:O22,2,FALSE))</f>
        <v>171</v>
      </c>
      <c r="H20" s="35" t="s">
        <v>64</v>
      </c>
      <c r="I20" s="1">
        <v>3</v>
      </c>
      <c r="K20" s="35" t="s">
        <v>67</v>
      </c>
      <c r="L20" s="1">
        <v>15.5</v>
      </c>
      <c r="N20" s="35" t="s">
        <v>118</v>
      </c>
      <c r="O20" s="1">
        <v>5</v>
      </c>
    </row>
    <row r="21" spans="1:15" ht="12.75">
      <c r="A21" s="1">
        <v>4</v>
      </c>
      <c r="C21" s="1" t="s">
        <v>4</v>
      </c>
      <c r="F21" s="1">
        <f>VLOOKUP(E10,N10:O22,2,FALSE)+I4</f>
        <v>16.5</v>
      </c>
      <c r="N21" s="35" t="s">
        <v>117</v>
      </c>
      <c r="O21" s="1">
        <v>5.5</v>
      </c>
    </row>
    <row r="22" spans="1:15" ht="12.75">
      <c r="A22" s="1">
        <v>5</v>
      </c>
      <c r="C22" s="1" t="s">
        <v>5</v>
      </c>
      <c r="F22" s="1">
        <f>(VLOOKUP(E9,N10:O22,2,FALSE))+F19+I7</f>
        <v>52.5</v>
      </c>
      <c r="N22" s="35" t="s">
        <v>119</v>
      </c>
      <c r="O22" s="1">
        <v>6</v>
      </c>
    </row>
    <row r="23" spans="1:6" ht="12.75">
      <c r="A23" s="1">
        <v>6</v>
      </c>
      <c r="C23" s="1" t="s">
        <v>6</v>
      </c>
      <c r="F23" s="1">
        <f>(F20/2)-I13</f>
        <v>77</v>
      </c>
    </row>
    <row r="24" spans="1:9" ht="12.75">
      <c r="A24" s="1">
        <v>7</v>
      </c>
      <c r="C24" s="1" t="s">
        <v>7</v>
      </c>
      <c r="F24" s="1">
        <f>I17+F17+F19+I16</f>
        <v>47</v>
      </c>
      <c r="H24" s="77"/>
      <c r="I24" s="77"/>
    </row>
    <row r="25" spans="1:9" ht="12.75">
      <c r="A25" s="1">
        <v>8</v>
      </c>
      <c r="C25" s="1" t="s">
        <v>8</v>
      </c>
      <c r="F25" s="1">
        <f>VLOOKUP(E10,N10:O22,2,FALSE)+I4</f>
        <v>16.5</v>
      </c>
      <c r="H25" s="35"/>
      <c r="I25" s="28"/>
    </row>
    <row r="26" spans="1:6" ht="12.75">
      <c r="A26" s="1">
        <v>9</v>
      </c>
      <c r="C26" s="1" t="s">
        <v>9</v>
      </c>
      <c r="F26" s="1">
        <f>F19+I10</f>
        <v>18.5</v>
      </c>
    </row>
    <row r="27" spans="1:6" ht="12.75">
      <c r="A27" s="1">
        <v>10</v>
      </c>
      <c r="C27" s="1" t="s">
        <v>10</v>
      </c>
      <c r="F27" s="1">
        <f>(F20/2)-L20</f>
        <v>70</v>
      </c>
    </row>
    <row r="28" spans="1:6" ht="12.75">
      <c r="A28" s="1">
        <v>11</v>
      </c>
      <c r="C28" s="1" t="s">
        <v>11</v>
      </c>
      <c r="F28" s="17">
        <f>L17+F19+F17+L14</f>
        <v>14.5</v>
      </c>
    </row>
    <row r="30" spans="2:6" ht="30">
      <c r="B30" s="29" t="s">
        <v>13</v>
      </c>
      <c r="E30" s="3">
        <f>C42</f>
        <v>-5.678235374335197</v>
      </c>
      <c r="F30" s="4" t="s">
        <v>14</v>
      </c>
    </row>
    <row r="31" spans="2:7" ht="30">
      <c r="B31" s="5"/>
      <c r="C31" s="6"/>
      <c r="F31" s="1" t="s">
        <v>15</v>
      </c>
      <c r="G31" s="1" t="s">
        <v>16</v>
      </c>
    </row>
    <row r="32" spans="2:7" ht="12.75">
      <c r="B32" s="7">
        <f>F22</f>
        <v>52.5</v>
      </c>
      <c r="C32" s="8" t="s">
        <v>17</v>
      </c>
      <c r="F32" s="1" t="s">
        <v>18</v>
      </c>
      <c r="G32" s="9" t="s">
        <v>19</v>
      </c>
    </row>
    <row r="33" spans="2:6" ht="12.75">
      <c r="B33" s="7" t="s">
        <v>20</v>
      </c>
      <c r="C33" s="10" t="s">
        <v>21</v>
      </c>
      <c r="F33" s="1" t="s">
        <v>22</v>
      </c>
    </row>
    <row r="34" spans="2:7" ht="12.75">
      <c r="B34" s="11">
        <f>F21</f>
        <v>16.5</v>
      </c>
      <c r="C34" s="10">
        <f>B32-F19+F18</f>
        <v>50.5</v>
      </c>
      <c r="D34" s="1" t="s">
        <v>23</v>
      </c>
      <c r="F34" s="56">
        <f>LINEST(C34:C35,B34:B35,TRUE,FALSE)</f>
        <v>-0.0909090909090909</v>
      </c>
      <c r="G34" s="1">
        <f>INDEX(LINEST(C34:C35,B34:B35,TRUE,FALSE),2)</f>
        <v>52</v>
      </c>
    </row>
    <row r="35" spans="2:7" ht="12.75">
      <c r="B35" s="11">
        <f>F23</f>
        <v>77</v>
      </c>
      <c r="C35" s="10">
        <f>F24-F19+F18</f>
        <v>45</v>
      </c>
      <c r="D35" s="1" t="s">
        <v>24</v>
      </c>
      <c r="F35" s="12" t="s">
        <v>25</v>
      </c>
      <c r="G35" s="12"/>
    </row>
    <row r="36" spans="2:7" ht="12.75">
      <c r="B36" s="11">
        <f>F25</f>
        <v>16.5</v>
      </c>
      <c r="C36" s="10">
        <f>F26-F19+F18</f>
        <v>16.5</v>
      </c>
      <c r="D36" s="1" t="s">
        <v>26</v>
      </c>
      <c r="F36" s="1">
        <f>LINEST(C36:C37,B36:B37,TRUE,FALSE)</f>
        <v>-0.07476635514018691</v>
      </c>
      <c r="G36" s="1">
        <f>INDEX(LINEST(C36:C37,B36:B37,TRUE,FALSE),2)</f>
        <v>17.733644859813083</v>
      </c>
    </row>
    <row r="37" spans="2:7" ht="12.75">
      <c r="B37" s="11">
        <f>F27</f>
        <v>70</v>
      </c>
      <c r="C37" s="10">
        <f>F28-F19+F18</f>
        <v>12.5</v>
      </c>
      <c r="D37" s="1" t="s">
        <v>27</v>
      </c>
      <c r="F37" s="13" t="s">
        <v>28</v>
      </c>
      <c r="G37" s="14"/>
    </row>
    <row r="38" spans="2:7" ht="12.75">
      <c r="B38" s="11">
        <f>((G36-G34)/(F34-F36))</f>
        <v>2122.7105263157905</v>
      </c>
      <c r="C38" s="10">
        <f>F34*B38+G34</f>
        <v>-140.9736842105264</v>
      </c>
      <c r="D38" s="1" t="s">
        <v>29</v>
      </c>
      <c r="F38" s="1">
        <f>LINEST(C38:C39,B38:B39,TRUE,FALSE)</f>
        <v>-0.06641210964134733</v>
      </c>
      <c r="G38" s="1">
        <f>INDEX(LINEST(C38:C39,B38:B39,TRUE,FALSE),2)</f>
        <v>0</v>
      </c>
    </row>
    <row r="39" spans="2:7" ht="12.75">
      <c r="B39" s="11">
        <v>0</v>
      </c>
      <c r="C39" s="10">
        <v>0</v>
      </c>
      <c r="D39" s="1" t="s">
        <v>30</v>
      </c>
      <c r="F39" s="14"/>
      <c r="G39" s="15"/>
    </row>
    <row r="40" spans="2:7" ht="12.75">
      <c r="B40" s="11">
        <f>F20/2</f>
        <v>85.5</v>
      </c>
      <c r="C40" s="10">
        <v>0</v>
      </c>
      <c r="D40" s="1" t="s">
        <v>31</v>
      </c>
      <c r="F40" s="14"/>
      <c r="G40" s="15"/>
    </row>
    <row r="41" spans="2:7" ht="12.75">
      <c r="B41" s="11">
        <f>F20/2</f>
        <v>85.5</v>
      </c>
      <c r="C41" s="10">
        <v>0</v>
      </c>
      <c r="D41" s="1" t="s">
        <v>32</v>
      </c>
      <c r="F41" s="14"/>
      <c r="G41" s="16"/>
    </row>
    <row r="42" spans="2:7" ht="12.75">
      <c r="B42" s="11">
        <f>F20/2</f>
        <v>85.5</v>
      </c>
      <c r="C42" s="10">
        <f>F38*B42+G38</f>
        <v>-5.678235374335197</v>
      </c>
      <c r="D42" s="1" t="s">
        <v>33</v>
      </c>
      <c r="F42" s="14"/>
      <c r="G42" s="14"/>
    </row>
    <row r="43" spans="2:7" ht="12.75">
      <c r="B43" s="11">
        <f>F20/2</f>
        <v>85.5</v>
      </c>
      <c r="C43" s="10" t="s">
        <v>34</v>
      </c>
      <c r="D43" s="1" t="s">
        <v>35</v>
      </c>
      <c r="F43" s="15"/>
      <c r="G43" s="14"/>
    </row>
    <row r="44" spans="2:6" ht="12.75">
      <c r="B44" s="11">
        <f>F20/2</f>
        <v>85.5</v>
      </c>
      <c r="C44" s="10">
        <f>C45</f>
        <v>0</v>
      </c>
      <c r="D44" s="1" t="s">
        <v>35</v>
      </c>
      <c r="F44" s="15"/>
    </row>
  </sheetData>
  <sheetProtection password="8055" sheet="1" objects="1" scenarios="1"/>
  <mergeCells count="13">
    <mergeCell ref="H24:I24"/>
    <mergeCell ref="H9:I9"/>
    <mergeCell ref="D3:D13"/>
    <mergeCell ref="H3:I3"/>
    <mergeCell ref="K3:L3"/>
    <mergeCell ref="N3:O3"/>
    <mergeCell ref="H6:I6"/>
    <mergeCell ref="H19:I19"/>
    <mergeCell ref="N9:O9"/>
    <mergeCell ref="K13:L13"/>
    <mergeCell ref="H12:I12"/>
    <mergeCell ref="H1:O1"/>
    <mergeCell ref="H15:I1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1"/>
  <sheetViews>
    <sheetView zoomScalePageLayoutView="0" workbookViewId="0" topLeftCell="A1">
      <selection activeCell="H4" sqref="H4"/>
    </sheetView>
  </sheetViews>
  <sheetFormatPr defaultColWidth="9.140625" defaultRowHeight="12.75"/>
  <cols>
    <col min="4" max="4" width="10.8515625" style="0" customWidth="1"/>
    <col min="5" max="5" width="3.28125" style="0" customWidth="1"/>
    <col min="6" max="6" width="10.57421875" style="0" customWidth="1"/>
    <col min="8" max="8" width="8.57421875" style="0" customWidth="1"/>
    <col min="9" max="9" width="10.57421875" style="0" bestFit="1" customWidth="1"/>
  </cols>
  <sheetData>
    <row r="1" spans="1:9" ht="12.75">
      <c r="A1" s="82" t="s">
        <v>36</v>
      </c>
      <c r="B1" s="80" t="s">
        <v>124</v>
      </c>
      <c r="C1" s="81"/>
      <c r="D1" s="84" t="s">
        <v>123</v>
      </c>
      <c r="F1" s="82" t="s">
        <v>37</v>
      </c>
      <c r="G1" s="80" t="s">
        <v>124</v>
      </c>
      <c r="H1" s="81"/>
      <c r="I1" s="84" t="s">
        <v>123</v>
      </c>
    </row>
    <row r="2" spans="1:9" ht="12.75">
      <c r="A2" s="83"/>
      <c r="B2" s="65" t="s">
        <v>125</v>
      </c>
      <c r="C2" s="65" t="s">
        <v>126</v>
      </c>
      <c r="D2" s="85"/>
      <c r="F2" s="83"/>
      <c r="G2" s="65" t="s">
        <v>125</v>
      </c>
      <c r="H2" s="65" t="s">
        <v>126</v>
      </c>
      <c r="I2" s="85"/>
    </row>
    <row r="3" spans="1:12" ht="12.75">
      <c r="A3" s="60" t="s">
        <v>88</v>
      </c>
      <c r="B3" s="59">
        <f>VLOOKUP('A700 Roll Center'!F10,Averages!C8:D12,2,FALSE)</f>
        <v>8.5</v>
      </c>
      <c r="C3" s="59">
        <f>VLOOKUP('A700 Roll Center'!F12,Averages!F8:G21,2,FALSE)</f>
        <v>3</v>
      </c>
      <c r="D3" s="61">
        <f>VLOOKUP('A700 Roll Center'!F8,F8:G21,2,FALSE)</f>
        <v>1</v>
      </c>
      <c r="F3" s="60" t="s">
        <v>95</v>
      </c>
      <c r="G3" s="59">
        <f>VLOOKUP('A700 Roll Center'!O10,Averages!C8:D12,2,FALSE)</f>
        <v>8.5</v>
      </c>
      <c r="H3" s="59">
        <f>VLOOKUP('A700 Roll Center'!O12,Averages!F8:G21,2,FALSE)</f>
        <v>5</v>
      </c>
      <c r="I3" s="61">
        <f>VLOOKUP('A700 Roll Center'!O8,F8:G21,2,FALSE)</f>
        <v>-0.5</v>
      </c>
      <c r="L3" s="36"/>
    </row>
    <row r="4" spans="1:12" ht="12.75">
      <c r="A4" s="60" t="s">
        <v>89</v>
      </c>
      <c r="B4" s="59">
        <f>VLOOKUP('A700 Roll Center'!F11,Averages!C8:D11,2,FALSE)</f>
        <v>8.5</v>
      </c>
      <c r="C4" s="59">
        <f>VLOOKUP('A700 Roll Center'!F13,Averages!F8:G21,2,FALSE)</f>
        <v>4</v>
      </c>
      <c r="D4" s="61">
        <f>VLOOKUP('A700 Roll Center'!F9,F8:G21,2,FALSE)</f>
        <v>0.5</v>
      </c>
      <c r="F4" s="60" t="s">
        <v>94</v>
      </c>
      <c r="G4" s="59">
        <f>VLOOKUP('A700 Roll Center'!O11,Averages!C8:D12,2,FALSE)</f>
        <v>8.5</v>
      </c>
      <c r="H4" s="59">
        <f>VLOOKUP('A700 Roll Center'!O13,Averages!F8:G21,2,FALSE)</f>
        <v>5</v>
      </c>
      <c r="I4" s="61">
        <f>VLOOKUP('A700 Roll Center'!O9,F8:G21,2,FALSE)</f>
        <v>-0.5</v>
      </c>
      <c r="L4" s="30"/>
    </row>
    <row r="5" spans="1:12" ht="13.5" thickBot="1">
      <c r="A5" s="62" t="s">
        <v>122</v>
      </c>
      <c r="B5" s="63">
        <f>(B3+B4)/2</f>
        <v>8.5</v>
      </c>
      <c r="C5" s="63">
        <f>(C3+C4)/2</f>
        <v>3.5</v>
      </c>
      <c r="D5" s="64">
        <f>(D3+D4)/2</f>
        <v>0.75</v>
      </c>
      <c r="F5" s="62" t="s">
        <v>122</v>
      </c>
      <c r="G5" s="63">
        <f>(G3+G4)/2</f>
        <v>8.5</v>
      </c>
      <c r="H5" s="63">
        <f>(H3+H4)/2</f>
        <v>5</v>
      </c>
      <c r="I5" s="64">
        <f>(I3+I4)/2</f>
        <v>-0.5</v>
      </c>
      <c r="L5" s="37"/>
    </row>
    <row r="6" ht="12.75">
      <c r="L6" s="37"/>
    </row>
    <row r="7" spans="3:14" ht="12.75">
      <c r="C7" s="77" t="s">
        <v>120</v>
      </c>
      <c r="D7" s="77"/>
      <c r="F7" s="77" t="s">
        <v>74</v>
      </c>
      <c r="G7" s="77"/>
      <c r="L7" s="35"/>
      <c r="M7" s="1"/>
      <c r="N7" s="1"/>
    </row>
    <row r="8" spans="3:7" ht="12.75">
      <c r="C8" s="7">
        <v>1</v>
      </c>
      <c r="D8" s="37">
        <v>24.5</v>
      </c>
      <c r="F8" s="58" t="s">
        <v>85</v>
      </c>
      <c r="G8">
        <v>-0.5</v>
      </c>
    </row>
    <row r="9" spans="3:7" ht="12.75">
      <c r="C9" s="7">
        <v>2</v>
      </c>
      <c r="D9" s="37">
        <v>21</v>
      </c>
      <c r="F9" s="1" t="s">
        <v>39</v>
      </c>
      <c r="G9" s="1">
        <v>0</v>
      </c>
    </row>
    <row r="10" spans="3:7" ht="12.75">
      <c r="C10" s="7">
        <v>3</v>
      </c>
      <c r="D10" s="37">
        <v>14</v>
      </c>
      <c r="F10" s="1" t="s">
        <v>40</v>
      </c>
      <c r="G10" s="1">
        <v>0.5</v>
      </c>
    </row>
    <row r="11" spans="3:7" ht="12.75">
      <c r="C11" s="1">
        <v>4</v>
      </c>
      <c r="D11" s="35">
        <v>8.5</v>
      </c>
      <c r="F11" s="1" t="s">
        <v>41</v>
      </c>
      <c r="G11" s="1">
        <v>1</v>
      </c>
    </row>
    <row r="12" spans="3:7" ht="12.75">
      <c r="C12" s="1">
        <v>5</v>
      </c>
      <c r="D12" s="1">
        <v>5</v>
      </c>
      <c r="F12" s="1" t="s">
        <v>42</v>
      </c>
      <c r="G12" s="1">
        <v>1.5</v>
      </c>
    </row>
    <row r="13" spans="6:7" ht="12.75">
      <c r="F13" s="1" t="s">
        <v>47</v>
      </c>
      <c r="G13" s="1">
        <v>2</v>
      </c>
    </row>
    <row r="14" spans="3:7" ht="12.75">
      <c r="C14" s="77" t="s">
        <v>121</v>
      </c>
      <c r="D14" s="77"/>
      <c r="F14" s="35" t="s">
        <v>48</v>
      </c>
      <c r="G14" s="1">
        <v>2.5</v>
      </c>
    </row>
    <row r="15" spans="3:7" ht="12.75">
      <c r="C15" s="7">
        <v>1</v>
      </c>
      <c r="D15" s="37">
        <v>24.5</v>
      </c>
      <c r="F15" s="35" t="s">
        <v>54</v>
      </c>
      <c r="G15" s="1">
        <v>3</v>
      </c>
    </row>
    <row r="16" spans="3:7" ht="12.75">
      <c r="C16" s="7">
        <v>2</v>
      </c>
      <c r="D16" s="37">
        <v>21</v>
      </c>
      <c r="F16" s="35" t="s">
        <v>76</v>
      </c>
      <c r="G16" s="1">
        <v>3.5</v>
      </c>
    </row>
    <row r="17" spans="3:7" ht="12.75">
      <c r="C17" s="7">
        <v>3</v>
      </c>
      <c r="D17" s="37">
        <v>14</v>
      </c>
      <c r="F17" s="35" t="s">
        <v>75</v>
      </c>
      <c r="G17" s="1">
        <v>4</v>
      </c>
    </row>
    <row r="18" spans="3:7" ht="12.75">
      <c r="C18" s="1">
        <v>4</v>
      </c>
      <c r="D18" s="35">
        <v>8</v>
      </c>
      <c r="F18" s="55" t="s">
        <v>116</v>
      </c>
      <c r="G18" s="1">
        <v>4.5</v>
      </c>
    </row>
    <row r="19" spans="6:7" ht="12.75">
      <c r="F19" s="35" t="s">
        <v>118</v>
      </c>
      <c r="G19" s="1">
        <v>5</v>
      </c>
    </row>
    <row r="20" spans="6:7" ht="12.75">
      <c r="F20" s="35" t="s">
        <v>117</v>
      </c>
      <c r="G20" s="1">
        <v>5.5</v>
      </c>
    </row>
    <row r="21" spans="6:7" ht="12.75">
      <c r="F21" s="35" t="s">
        <v>119</v>
      </c>
      <c r="G21" s="1">
        <v>6</v>
      </c>
    </row>
  </sheetData>
  <sheetProtection password="8055" sheet="1"/>
  <mergeCells count="9">
    <mergeCell ref="I1:I2"/>
    <mergeCell ref="B1:C1"/>
    <mergeCell ref="G1:H1"/>
    <mergeCell ref="F7:G7"/>
    <mergeCell ref="C14:D14"/>
    <mergeCell ref="C7:D7"/>
    <mergeCell ref="A1:A2"/>
    <mergeCell ref="D1:D2"/>
    <mergeCell ref="F1: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TryHard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TRF 415 MSX MRE Rear Rollcentre calculator</dc:title>
  <dc:subject/>
  <dc:creator>Ed Clark</dc:creator>
  <cp:keywords/>
  <dc:description/>
  <cp:lastModifiedBy>TryHard</cp:lastModifiedBy>
  <dcterms:created xsi:type="dcterms:W3CDTF">2007-11-07T19:39:01Z</dcterms:created>
  <dcterms:modified xsi:type="dcterms:W3CDTF">2012-04-12T14:37:59Z</dcterms:modified>
  <cp:category/>
  <cp:version/>
  <cp:contentType/>
  <cp:contentStatus/>
</cp:coreProperties>
</file>